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'emploi" sheetId="1" state="visible" r:id="rId3"/>
    <sheet name="Rapprochement" sheetId="2" state="visible" r:id="rId4"/>
    <sheet name="Synthèse fournisseurs" sheetId="3" state="visible" r:id="rId5"/>
  </sheets>
  <definedNames>
    <definedName function="false" hidden="false" localSheetId="0" name="_xlnm.Print_Area" vbProcedure="false">'Mode d''emploi'!$A$1:$B$22</definedName>
    <definedName function="false" hidden="false" localSheetId="1" name="_xlnm.Print_Area" vbProcedure="false">Rapprochement!$A$1:$W$68</definedName>
    <definedName function="false" hidden="false" localSheetId="1" name="_xlnm.Print_Titles" vbProcedure="false">Rapprochement!$5:$6</definedName>
    <definedName function="false" hidden="false" localSheetId="2" name="_xlnm.Print_Area" vbProcedure="false">'Synthèse fournisseurs'!$A$1:$N$29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<sst xmlns="http://schemas.openxmlformats.org/spreadsheetml/2006/main" count="142" uniqueCount="111">
  <si>
    <t xml:space="preserve">Rapprochement bon de commande, bon de livraison, facture</t>
  </si>
  <si>
    <t xml:space="preserve">Légende</t>
  </si>
  <si>
    <t xml:space="preserve">Cellule jaune : à remplir ou à remplacer.</t>
  </si>
  <si>
    <t xml:space="preserve">Cellule blanche : formule, à ne pas modifier.</t>
  </si>
  <si>
    <t xml:space="preserve">Toutes les données présentes sont des exemples fictifs, signalés par « Exemple » ou le préfixe EX-.</t>
  </si>
  <si>
    <t xml:space="preserve">Comment remplir</t>
  </si>
  <si>
    <t xml:space="preserve">Dans l'onglet Rapprochement, réglez la tolérance en euros par ligne, puis créez 1 ligne par article : fournisseur, chantier et numéros de pièces.</t>
  </si>
  <si>
    <t xml:space="preserve">Reportez la commande (quantité et prix unitaire), la quantité réellement livrée d'après le bon de livraison, puis la quantité et le prix unitaire facturés.</t>
  </si>
  <si>
    <t xml:space="preserve">Lisez les écarts de quantité et de prix, en valeur et en euros, puis le statut de la ligne. Notez votre décision : à payer, à litiger, avoir demandé.</t>
  </si>
  <si>
    <t xml:space="preserve">Ouvrez l'onglet Synthèse fournisseurs : la liste se construit seule, avec les écarts, le trop facturé à contester et le livré non encore facturé.</t>
  </si>
  <si>
    <t xml:space="preserve">À savoir</t>
  </si>
  <si>
    <t xml:space="preserve">•</t>
  </si>
  <si>
    <t xml:space="preserve">Écart de quantité en euros = (quantité facturée - quantité livrée) x prix commandé. Écart de prix en euros = écart total - écart de quantité. Écart total = montant facturé - montant attendu.</t>
  </si>
  <si>
    <t xml:space="preserve">Le montant attendu est la quantité livrée multipliée par le prix commandé. Une ligne n'entre dans les écarts que si commande, livraison et facture sont toutes renseignées.</t>
  </si>
  <si>
    <t xml:space="preserve">La tolérance évite de traiter des écarts d'arrondi. Elle est fixée à 1 € en exemple : choisissez la vôtre.</t>
  </si>
  <si>
    <t xml:space="preserve">Pour repartir de zéro, effacez les cellules jaunes de l'onglet Rapprochement. Le fichier accepte 60 lignes ; pour en ajouter, copiez la dernière ligne vers le bas et étendez les plages de la synthèse.</t>
  </si>
  <si>
    <t xml:space="preserve">Ce modèle aide au contrôle avant paiement. Il ne remplace ni votre comptabilité ni la vérification des pièces par la personne qui valide la facture.</t>
  </si>
  <si>
    <t xml:space="preserve">Modèle offert par Codito BTP, codito-btp.com</t>
  </si>
  <si>
    <t xml:space="preserve">Montants HT. Cellules jaunes à remplir. Les lignes marquées « Exemple » sont fictives et à remplacer.</t>
  </si>
  <si>
    <t xml:space="preserve">Tolérance par ligne (€)</t>
  </si>
  <si>
    <t xml:space="preserve">Pièces</t>
  </si>
  <si>
    <t xml:space="preserve">Commande</t>
  </si>
  <si>
    <t xml:space="preserve">BL</t>
  </si>
  <si>
    <t xml:space="preserve">Facture</t>
  </si>
  <si>
    <t xml:space="preserve">Contrôle (formules)</t>
  </si>
  <si>
    <t xml:space="preserve">Suite à donner</t>
  </si>
  <si>
    <t xml:space="preserve">Fournisseur</t>
  </si>
  <si>
    <t xml:space="preserve">Chantier</t>
  </si>
  <si>
    <t xml:space="preserve">N° commande</t>
  </si>
  <si>
    <t xml:space="preserve">N° BL</t>
  </si>
  <si>
    <t xml:space="preserve">N° facture</t>
  </si>
  <si>
    <t xml:space="preserve">Date facture</t>
  </si>
  <si>
    <t xml:space="preserve">Désignation</t>
  </si>
  <si>
    <t xml:space="preserve">Qté cdée</t>
  </si>
  <si>
    <t xml:space="preserve">PU cdé HT</t>
  </si>
  <si>
    <t xml:space="preserve">Qté livrée</t>
  </si>
  <si>
    <t xml:space="preserve">Qté fact.</t>
  </si>
  <si>
    <t xml:space="preserve">PU fact. HT</t>
  </si>
  <si>
    <t xml:space="preserve">Montant attendu</t>
  </si>
  <si>
    <t xml:space="preserve">Montant facturé</t>
  </si>
  <si>
    <t xml:space="preserve">Écart qté</t>
  </si>
  <si>
    <t xml:space="preserve">Écart PU</t>
  </si>
  <si>
    <t xml:space="preserve">Écart qté en €</t>
  </si>
  <si>
    <t xml:space="preserve">Écart prix en €</t>
  </si>
  <si>
    <t xml:space="preserve">Écart total</t>
  </si>
  <si>
    <t xml:space="preserve">Reste à livrer</t>
  </si>
  <si>
    <t xml:space="preserve">Statut</t>
  </si>
  <si>
    <t xml:space="preserve">Décision</t>
  </si>
  <si>
    <t xml:space="preserve">Commentaire</t>
  </si>
  <si>
    <t xml:space="preserve">Exemple : négoce A</t>
  </si>
  <si>
    <t xml:space="preserve">Exemple : chantier 1</t>
  </si>
  <si>
    <t xml:space="preserve">EX-CDE-101</t>
  </si>
  <si>
    <t xml:space="preserve">EX-BL-501</t>
  </si>
  <si>
    <t xml:space="preserve">EX-FA-901</t>
  </si>
  <si>
    <t xml:space="preserve">Exemple : béton C25/30 (m3)</t>
  </si>
  <si>
    <t xml:space="preserve">EX-BL-502</t>
  </si>
  <si>
    <t xml:space="preserve">Exemple : treillis soudé (panneau)</t>
  </si>
  <si>
    <t xml:space="preserve">À litiger</t>
  </si>
  <si>
    <t xml:space="preserve">Exemple : prix négocié non appliqué</t>
  </si>
  <si>
    <t xml:space="preserve">EX-CDE-102</t>
  </si>
  <si>
    <t xml:space="preserve">EX-BL-503</t>
  </si>
  <si>
    <t xml:space="preserve">EX-FA-902</t>
  </si>
  <si>
    <t xml:space="preserve">Exemple : parpaings (unité)</t>
  </si>
  <si>
    <t xml:space="preserve">Exemple : 50 unités non livrées</t>
  </si>
  <si>
    <t xml:space="preserve">Exemple : sable (tonne)</t>
  </si>
  <si>
    <t xml:space="preserve">À payer</t>
  </si>
  <si>
    <t xml:space="preserve">Exemple : écart sous la tolérance</t>
  </si>
  <si>
    <t xml:space="preserve">Exemple : plâtres B</t>
  </si>
  <si>
    <t xml:space="preserve">EX-CDE-103</t>
  </si>
  <si>
    <t xml:space="preserve">EX-BL-504</t>
  </si>
  <si>
    <t xml:space="preserve">EX-FA-903</t>
  </si>
  <si>
    <t xml:space="preserve">Exemple : plaques de plâtre (unité)</t>
  </si>
  <si>
    <t xml:space="preserve">Avoir demandé</t>
  </si>
  <si>
    <t xml:space="preserve">Exemple : chantier 2</t>
  </si>
  <si>
    <t xml:space="preserve">EX-CDE-104</t>
  </si>
  <si>
    <t xml:space="preserve">EX-BL-505</t>
  </si>
  <si>
    <t xml:space="preserve">EX-FA-904</t>
  </si>
  <si>
    <t xml:space="preserve">Exemple : rails et montants (botte)</t>
  </si>
  <si>
    <t xml:space="preserve">Exemple : location C</t>
  </si>
  <si>
    <t xml:space="preserve">EX-CDE-105</t>
  </si>
  <si>
    <t xml:space="preserve">EX-BL-506</t>
  </si>
  <si>
    <t xml:space="preserve">EX-FA-905</t>
  </si>
  <si>
    <t xml:space="preserve">Exemple : mini-pelle (jour)</t>
  </si>
  <si>
    <t xml:space="preserve">EX-CDE-106</t>
  </si>
  <si>
    <t xml:space="preserve">EX-FA-906</t>
  </si>
  <si>
    <t xml:space="preserve">Exemple : benne d'évacuation (rotation)</t>
  </si>
  <si>
    <t xml:space="preserve">Exemple : bon à récupérer sur le chantier</t>
  </si>
  <si>
    <t xml:space="preserve">Exemple : isolants D</t>
  </si>
  <si>
    <t xml:space="preserve">EX-CDE-107</t>
  </si>
  <si>
    <t xml:space="preserve">EX-BL-507</t>
  </si>
  <si>
    <t xml:space="preserve">Exemple : isolant (rouleau)</t>
  </si>
  <si>
    <t xml:space="preserve">EX-BL-508</t>
  </si>
  <si>
    <t xml:space="preserve">EX-FA-907</t>
  </si>
  <si>
    <t xml:space="preserve">Exemple : quincaillerie hors commande</t>
  </si>
  <si>
    <t xml:space="preserve">Exemple : qui a commandé ?</t>
  </si>
  <si>
    <t xml:space="preserve">Synthèse par fournisseur</t>
  </si>
  <si>
    <t xml:space="preserve">Cet onglet se remplit seul à partir de l'onglet Rapprochement. Montants HT. Attendu et facturé comparés : lignes avec commande, livraison et facture.</t>
  </si>
  <si>
    <t xml:space="preserve">Lignes</t>
  </si>
  <si>
    <t xml:space="preserve">Attendu comparé</t>
  </si>
  <si>
    <t xml:space="preserve">Facturé comparé</t>
  </si>
  <si>
    <t xml:space="preserve">dont écart de prix</t>
  </si>
  <si>
    <t xml:space="preserve">dont écart de quantité</t>
  </si>
  <si>
    <t xml:space="preserve">Trop facturé à contester</t>
  </si>
  <si>
    <t xml:space="preserve">Facturé non rapproché</t>
  </si>
  <si>
    <t xml:space="preserve">Livré non facturé</t>
  </si>
  <si>
    <t xml:space="preserve">Lignes conformes</t>
  </si>
  <si>
    <t xml:space="preserve">En écart</t>
  </si>
  <si>
    <t xml:space="preserve">En attente</t>
  </si>
  <si>
    <t xml:space="preserve">Taux de conformité</t>
  </si>
  <si>
    <t xml:space="preserve">Total</t>
  </si>
  <si>
    <t xml:space="preserve">Contrôle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</si>
</sst>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.00&quot; €&quot;;\-#,##0.00&quot; €&quot;;\-"/>
    <numFmt numFmtId="166" formatCode="dd/mm/yyyy"/>
    <numFmt numFmtId="167" formatCode="#,##0.00;\-#,##0.00;0"/>
    <numFmt numFmtId="168" formatCode="0.00;\-0.00;0.00"/>
    <numFmt numFmtId="169" formatCode="0"/>
    <numFmt numFmtId="170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6820E2"/>
      <name val="Arial"/>
      <family val="0"/>
      <charset val="1"/>
    </font>
    <font>
      <b val="true"/>
      <sz val="11"/>
      <color rgb="FF6820E2"/>
      <name val="Arial"/>
      <family val="0"/>
      <charset val="1"/>
    </font>
    <font>
      <sz val="10"/>
      <name val="Arial"/>
      <family val="0"/>
      <charset val="1"/>
    </font>
    <font>
      <sz val="9"/>
      <color rgb="FF55535F"/>
      <name val="Arial"/>
      <family val="0"/>
      <charset val="1"/>
    </font>
    <font>
      <sz val="8"/>
      <color rgb="FF8A8794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9E5"/>
        <bgColor rgb="FFFFF1DC"/>
      </patternFill>
    </fill>
    <fill>
      <patternFill patternType="solid">
        <fgColor rgb="FFEFE7FC"/>
        <bgColor rgb="FFFBE3E4"/>
      </patternFill>
    </fill>
    <fill>
      <patternFill patternType="solid">
        <fgColor rgb="FF6820E2"/>
        <bgColor rgb="FF800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5D2DE"/>
      </left>
      <right style="thin">
        <color rgb="FFD5D2DE"/>
      </right>
      <top style="thin">
        <color rgb="FFD5D2DE"/>
      </top>
      <bottom style="thin">
        <color rgb="FFD5D2DE"/>
      </bottom>
      <diagonal/>
    </border>
    <border diagonalUp="false" diagonalDown="false">
      <left style="thin">
        <color rgb="FFD5D2DE"/>
      </left>
      <right/>
      <top style="thin">
        <color rgb="FFD5D2DE"/>
      </top>
      <bottom style="thin">
        <color rgb="FFD5D2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6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b val="1"/>
        <color rgb="FF1E6B34"/>
      </font>
      <fill>
        <patternFill>
          <bgColor rgb="FFE6F4EA"/>
        </patternFill>
      </fill>
    </dxf>
    <dxf>
      <font>
        <b val="1"/>
        <color rgb="FF9A5B00"/>
      </font>
      <fill>
        <patternFill>
          <bgColor rgb="FFFFF1DC"/>
        </patternFill>
      </fill>
    </dxf>
    <dxf>
      <font>
        <b val="1"/>
        <color rgb="FFB3261E"/>
      </font>
      <fill>
        <patternFill>
          <bgColor rgb="FFFBE3E4"/>
        </patternFill>
      </fill>
    </dxf>
    <dxf>
      <font>
        <name val="Arial"/>
        <charset val="1"/>
        <family val="0"/>
        <b val="1"/>
        <color rgb="FFC00000"/>
        <sz val="10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1E6B34"/>
      <rgbColor rgb="FF000080"/>
      <rgbColor rgb="FF9A5B00"/>
      <rgbColor rgb="FF800080"/>
      <rgbColor rgb="FF008080"/>
      <rgbColor rgb="FFC0C0C0"/>
      <rgbColor rgb="FF8A8794"/>
      <rgbColor rgb="FF9999FF"/>
      <rgbColor rgb="FF993366"/>
      <rgbColor rgb="FFFFF9E5"/>
      <rgbColor rgb="FFE6F4EA"/>
      <rgbColor rgb="FF660066"/>
      <rgbColor rgb="FFFF8080"/>
      <rgbColor rgb="FF0066CC"/>
      <rgbColor rgb="FFD5D2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FE7FC"/>
      <rgbColor rgb="FFCCFFCC"/>
      <rgbColor rgb="FFFFF1DC"/>
      <rgbColor rgb="FF99CCFF"/>
      <rgbColor rgb="FFFF99CC"/>
      <rgbColor rgb="FFCC99FF"/>
      <rgbColor rgb="FFFBE3E4"/>
      <rgbColor rgb="FF3366FF"/>
      <rgbColor rgb="FF33CCCC"/>
      <rgbColor rgb="FF99CC00"/>
      <rgbColor rgb="FFFFCC00"/>
      <rgbColor rgb="FFFF9900"/>
      <rgbColor rgb="FFFF6600"/>
      <rgbColor rgb="FF55535F"/>
      <rgbColor rgb="FF969696"/>
      <rgbColor rgb="FF003366"/>
      <rgbColor rgb="FF339966"/>
      <rgbColor rgb="FF003300"/>
      <rgbColor rgb="FF333300"/>
      <rgbColor rgb="FFB3261E"/>
      <rgbColor rgb="FF993366"/>
      <rgbColor rgb="FF6820E2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1" customFormat="false" ht="18.55" hidden="false" customHeight="false" outlineLevel="0" collapsed="false">
      <c r="A1" s="1" t="s">
        <v>0</v>
      </c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/>
      <c r="B4" s="4" t="s">
        <v>2</v>
      </c>
    </row>
    <row r="5" customFormat="false" ht="15" hidden="false" customHeight="false" outlineLevel="0" collapsed="false">
      <c r="A5" s="5"/>
      <c r="B5" s="4" t="s">
        <v>3</v>
      </c>
    </row>
    <row r="6" customFormat="false" ht="15" hidden="false" customHeight="false" outlineLevel="0" collapsed="false">
      <c r="B6" s="6" t="s">
        <v>4</v>
      </c>
    </row>
    <row r="8" customFormat="false" ht="15" hidden="false" customHeight="false" outlineLevel="0" collapsed="false">
      <c r="A8" s="2" t="s">
        <v>5</v>
      </c>
    </row>
    <row r="9" customFormat="false" ht="30" hidden="false" customHeight="true" outlineLevel="0" collapsed="false">
      <c r="A9" s="7" t="n">
        <v>1</v>
      </c>
      <c r="B9" s="8" t="s">
        <v>6</v>
      </c>
    </row>
    <row r="10" customFormat="false" ht="30" hidden="false" customHeight="true" outlineLevel="0" collapsed="false">
      <c r="A10" s="7" t="n">
        <v>2</v>
      </c>
      <c r="B10" s="8" t="s">
        <v>7</v>
      </c>
    </row>
    <row r="11" customFormat="false" ht="30" hidden="false" customHeight="true" outlineLevel="0" collapsed="false">
      <c r="A11" s="7" t="n">
        <v>3</v>
      </c>
      <c r="B11" s="8" t="s">
        <v>8</v>
      </c>
    </row>
    <row r="12" customFormat="false" ht="30" hidden="false" customHeight="true" outlineLevel="0" collapsed="false">
      <c r="A12" s="7" t="n">
        <v>4</v>
      </c>
      <c r="B12" s="8" t="s">
        <v>9</v>
      </c>
    </row>
    <row r="14" customFormat="false" ht="15" hidden="false" customHeight="false" outlineLevel="0" collapsed="false">
      <c r="A14" s="2" t="s">
        <v>10</v>
      </c>
    </row>
    <row r="15" customFormat="false" ht="30" hidden="false" customHeight="true" outlineLevel="0" collapsed="false">
      <c r="A15" s="7" t="s">
        <v>11</v>
      </c>
      <c r="B15" s="8" t="s">
        <v>12</v>
      </c>
    </row>
    <row r="16" customFormat="false" ht="30" hidden="false" customHeight="true" outlineLevel="0" collapsed="false">
      <c r="A16" s="7" t="s">
        <v>11</v>
      </c>
      <c r="B16" s="8" t="s">
        <v>13</v>
      </c>
    </row>
    <row r="17" customFormat="false" ht="30" hidden="false" customHeight="true" outlineLevel="0" collapsed="false">
      <c r="A17" s="7" t="s">
        <v>11</v>
      </c>
      <c r="B17" s="8" t="s">
        <v>14</v>
      </c>
    </row>
    <row r="18" customFormat="false" ht="30" hidden="false" customHeight="true" outlineLevel="0" collapsed="false">
      <c r="A18" s="7" t="s">
        <v>11</v>
      </c>
      <c r="B18" s="8" t="s">
        <v>15</v>
      </c>
    </row>
    <row r="19" customFormat="false" ht="30" hidden="false" customHeight="true" outlineLevel="0" collapsed="false">
      <c r="A19" s="7" t="s">
        <v>11</v>
      </c>
      <c r="B19" s="8" t="s">
        <v>16</v>
      </c>
    </row>
    <row r="22" customFormat="false" ht="15" hidden="false" customHeight="false" outlineLevel="0" collapsed="false">
      <c r="A22" s="9" t="s">
        <v>17</v>
      </c>
    </row>
  </sheetData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6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6" topLeftCell="B7" activePane="bottomRight" state="frozen"/>
      <selection pane="topLeft" activeCell="A1" activeCellId="0" sqref="A1"/>
      <selection pane="topRight" activeCell="B1" activeCellId="0" sqref="B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1"/>
    <col collapsed="false" customWidth="true" hidden="false" outlineLevel="0" max="2" min="2" style="0" width="20"/>
    <col collapsed="false" customWidth="true" hidden="false" outlineLevel="0" max="3" min="3" style="0" width="12"/>
    <col collapsed="false" customWidth="true" hidden="false" outlineLevel="0" max="5" min="4" style="0" width="11"/>
    <col collapsed="false" customWidth="true" hidden="false" outlineLevel="0" max="6" min="6" style="0" width="10.51"/>
    <col collapsed="false" customWidth="true" hidden="false" outlineLevel="0" max="7" min="7" style="0" width="36"/>
    <col collapsed="false" customWidth="true" hidden="false" outlineLevel="0" max="8" min="8" style="0" width="8.5"/>
    <col collapsed="false" customWidth="true" hidden="false" outlineLevel="0" max="9" min="9" style="0" width="9.51"/>
    <col collapsed="false" customWidth="true" hidden="false" outlineLevel="0" max="11" min="10" style="0" width="8.5"/>
    <col collapsed="false" customWidth="true" hidden="false" outlineLevel="0" max="12" min="12" style="0" width="9.51"/>
    <col collapsed="false" customWidth="true" hidden="false" outlineLevel="0" max="14" min="13" style="0" width="11"/>
    <col collapsed="false" customWidth="true" hidden="false" outlineLevel="0" max="15" min="15" style="0" width="8"/>
    <col collapsed="false" customWidth="true" hidden="false" outlineLevel="0" max="16" min="16" style="0" width="8.5"/>
    <col collapsed="false" customWidth="true" hidden="false" outlineLevel="0" max="19" min="17" style="0" width="10.51"/>
    <col collapsed="false" customWidth="true" hidden="false" outlineLevel="0" max="20" min="20" style="0" width="8"/>
    <col collapsed="false" customWidth="true" hidden="false" outlineLevel="0" max="21" min="21" style="0" width="23"/>
    <col collapsed="false" customWidth="true" hidden="false" outlineLevel="0" max="22" min="22" style="0" width="14"/>
    <col collapsed="false" customWidth="true" hidden="false" outlineLevel="0" max="23" min="23" style="0" width="38"/>
    <col collapsed="false" customWidth="true" hidden="true" outlineLevel="0" max="26" min="24" style="0" width="4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6" t="s">
        <v>18</v>
      </c>
    </row>
    <row r="3" customFormat="false" ht="15" hidden="false" customHeight="false" outlineLevel="0" collapsed="false">
      <c r="A3" s="10" t="s">
        <v>19</v>
      </c>
      <c r="B3" s="11" t="n">
        <v>1</v>
      </c>
    </row>
    <row r="5" customFormat="false" ht="15" hidden="false" customHeight="false" outlineLevel="0" collapsed="false">
      <c r="A5" s="12" t="s">
        <v>20</v>
      </c>
      <c r="B5" s="12"/>
      <c r="C5" s="12"/>
      <c r="D5" s="12"/>
      <c r="E5" s="12"/>
      <c r="F5" s="12"/>
      <c r="G5" s="12"/>
      <c r="H5" s="12" t="s">
        <v>21</v>
      </c>
      <c r="I5" s="12"/>
      <c r="J5" s="13" t="s">
        <v>22</v>
      </c>
      <c r="K5" s="12" t="s">
        <v>23</v>
      </c>
      <c r="L5" s="12"/>
      <c r="M5" s="12" t="s">
        <v>24</v>
      </c>
      <c r="N5" s="12"/>
      <c r="O5" s="12"/>
      <c r="P5" s="12"/>
      <c r="Q5" s="12"/>
      <c r="R5" s="12"/>
      <c r="S5" s="12"/>
      <c r="T5" s="12"/>
      <c r="U5" s="12" t="s">
        <v>25</v>
      </c>
      <c r="V5" s="12"/>
      <c r="W5" s="12"/>
    </row>
    <row r="6" customFormat="false" ht="42" hidden="false" customHeight="true" outlineLevel="0" collapsed="false">
      <c r="A6" s="14" t="s">
        <v>26</v>
      </c>
      <c r="B6" s="14" t="s">
        <v>27</v>
      </c>
      <c r="C6" s="14" t="s">
        <v>28</v>
      </c>
      <c r="D6" s="14" t="s">
        <v>29</v>
      </c>
      <c r="E6" s="14" t="s">
        <v>30</v>
      </c>
      <c r="F6" s="14" t="s">
        <v>31</v>
      </c>
      <c r="G6" s="14" t="s">
        <v>32</v>
      </c>
      <c r="H6" s="14" t="s">
        <v>33</v>
      </c>
      <c r="I6" s="14" t="s">
        <v>34</v>
      </c>
      <c r="J6" s="14" t="s">
        <v>35</v>
      </c>
      <c r="K6" s="14" t="s">
        <v>36</v>
      </c>
      <c r="L6" s="14" t="s">
        <v>37</v>
      </c>
      <c r="M6" s="14" t="s">
        <v>38</v>
      </c>
      <c r="N6" s="14" t="s">
        <v>39</v>
      </c>
      <c r="O6" s="14" t="s">
        <v>40</v>
      </c>
      <c r="P6" s="14" t="s">
        <v>41</v>
      </c>
      <c r="Q6" s="14" t="s">
        <v>42</v>
      </c>
      <c r="R6" s="14" t="s">
        <v>43</v>
      </c>
      <c r="S6" s="14" t="s">
        <v>44</v>
      </c>
      <c r="T6" s="14" t="s">
        <v>45</v>
      </c>
      <c r="U6" s="14" t="s">
        <v>46</v>
      </c>
      <c r="V6" s="14" t="s">
        <v>47</v>
      </c>
      <c r="W6" s="14" t="s">
        <v>48</v>
      </c>
      <c r="X6" s="0" t="n">
        <v>0</v>
      </c>
    </row>
    <row r="7" customFormat="false" ht="15" hidden="false" customHeight="false" outlineLevel="0" collapsed="false">
      <c r="A7" s="3" t="s">
        <v>49</v>
      </c>
      <c r="B7" s="3" t="s">
        <v>50</v>
      </c>
      <c r="C7" s="3" t="s">
        <v>51</v>
      </c>
      <c r="D7" s="3" t="s">
        <v>52</v>
      </c>
      <c r="E7" s="3" t="s">
        <v>53</v>
      </c>
      <c r="F7" s="15" t="n">
        <v>46307</v>
      </c>
      <c r="G7" s="3" t="s">
        <v>54</v>
      </c>
      <c r="H7" s="16" t="n">
        <v>20</v>
      </c>
      <c r="I7" s="11" t="n">
        <v>118</v>
      </c>
      <c r="J7" s="16" t="n">
        <v>20</v>
      </c>
      <c r="K7" s="16" t="n">
        <v>20</v>
      </c>
      <c r="L7" s="11" t="n">
        <v>118</v>
      </c>
      <c r="M7" s="17" t="n">
        <f aca="false">IF(OR(J7="",I7=""),"",ROUND(J7*I7,2))</f>
        <v>2360</v>
      </c>
      <c r="N7" s="17" t="n">
        <f aca="false">IF(OR(K7="",L7=""),"",ROUND(K7*L7,2))</f>
        <v>2360</v>
      </c>
      <c r="O7" s="18" t="n">
        <f aca="false">IF(OR(K7="",J7=""),"",K7-J7)</f>
        <v>0</v>
      </c>
      <c r="P7" s="19" t="n">
        <f aca="false">IF(OR(L7="",I7=""),"",ROUND(L7-I7,4))</f>
        <v>0</v>
      </c>
      <c r="Q7" s="17" t="n">
        <f aca="false">IF(S7="","",ROUND((K7-J7)*I7,2))</f>
        <v>0</v>
      </c>
      <c r="R7" s="17" t="n">
        <f aca="false">IF(S7="","",ROUND(S7-Q7,2))</f>
        <v>0</v>
      </c>
      <c r="S7" s="17" t="n">
        <f aca="false">IF(OR(M7="",N7=""),"",ROUND(N7-M7,2))</f>
        <v>0</v>
      </c>
      <c r="T7" s="18" t="n">
        <f aca="false">IF(OR(H7="",J7=""),"",H7-J7)</f>
        <v>0</v>
      </c>
      <c r="U7" s="5" t="str">
        <f aca="false">IF(COUNTA(A7,G7,H7,J7,K7)=0,"",IF(AND(K7="",J7=""),"Commande ouverte",IF(OR(K7="",L7=""),"Facture à recevoir",IF(J7="","BL manquant",IF(OR(H7="",I7=""),"Commande manquante",IF(AND(ABS(Q7)&gt;$B$3,ABS(R7)&gt;$B$3),"Écarts prix et quantité",IF(ABS(R7)&gt;$B$3,"Écart de prix",IF(ABS(Q7)&gt;$B$3,"Écart de quantité","Conforme"))))))))</f>
        <v>Conforme</v>
      </c>
      <c r="V7" s="3"/>
      <c r="W7" s="3"/>
      <c r="X7" s="0" t="n">
        <f aca="false">IF(A7="","",IF(COUNTIF(A$7:A7,A7)=1,MAX(X$6:X6)+1,""))</f>
        <v>1</v>
      </c>
      <c r="Y7" s="20" t="n">
        <f aca="false">IF(ISNUMBER(S7),M7,0)</f>
        <v>2360</v>
      </c>
      <c r="Z7" s="20" t="n">
        <f aca="false">IF(ISNUMBER(S7),N7,0)</f>
        <v>2360</v>
      </c>
    </row>
    <row r="8" customFormat="false" ht="15" hidden="false" customHeight="false" outlineLevel="0" collapsed="false">
      <c r="A8" s="3" t="s">
        <v>49</v>
      </c>
      <c r="B8" s="3" t="s">
        <v>50</v>
      </c>
      <c r="C8" s="3" t="s">
        <v>51</v>
      </c>
      <c r="D8" s="3" t="s">
        <v>55</v>
      </c>
      <c r="E8" s="3" t="s">
        <v>53</v>
      </c>
      <c r="F8" s="15" t="n">
        <v>46307</v>
      </c>
      <c r="G8" s="3" t="s">
        <v>56</v>
      </c>
      <c r="H8" s="16" t="n">
        <v>60</v>
      </c>
      <c r="I8" s="11" t="n">
        <v>32.5</v>
      </c>
      <c r="J8" s="16" t="n">
        <v>60</v>
      </c>
      <c r="K8" s="16" t="n">
        <v>60</v>
      </c>
      <c r="L8" s="11" t="n">
        <v>34.9</v>
      </c>
      <c r="M8" s="17" t="n">
        <f aca="false">IF(OR(J8="",I8=""),"",ROUND(J8*I8,2))</f>
        <v>1950</v>
      </c>
      <c r="N8" s="17" t="n">
        <f aca="false">IF(OR(K8="",L8=""),"",ROUND(K8*L8,2))</f>
        <v>2094</v>
      </c>
      <c r="O8" s="18" t="n">
        <f aca="false">IF(OR(K8="",J8=""),"",K8-J8)</f>
        <v>0</v>
      </c>
      <c r="P8" s="19" t="n">
        <f aca="false">IF(OR(L8="",I8=""),"",ROUND(L8-I8,4))</f>
        <v>2.4</v>
      </c>
      <c r="Q8" s="17" t="n">
        <f aca="false">IF(S8="","",ROUND((K8-J8)*I8,2))</f>
        <v>0</v>
      </c>
      <c r="R8" s="17" t="n">
        <f aca="false">IF(S8="","",ROUND(S8-Q8,2))</f>
        <v>144</v>
      </c>
      <c r="S8" s="17" t="n">
        <f aca="false">IF(OR(M8="",N8=""),"",ROUND(N8-M8,2))</f>
        <v>144</v>
      </c>
      <c r="T8" s="18" t="n">
        <f aca="false">IF(OR(H8="",J8=""),"",H8-J8)</f>
        <v>0</v>
      </c>
      <c r="U8" s="5" t="str">
        <f aca="false">IF(COUNTA(A8,G8,H8,J8,K8)=0,"",IF(AND(K8="",J8=""),"Commande ouverte",IF(OR(K8="",L8=""),"Facture à recevoir",IF(J8="","BL manquant",IF(OR(H8="",I8=""),"Commande manquante",IF(AND(ABS(Q8)&gt;$B$3,ABS(R8)&gt;$B$3),"Écarts prix et quantité",IF(ABS(R8)&gt;$B$3,"Écart de prix",IF(ABS(Q8)&gt;$B$3,"Écart de quantité","Conforme"))))))))</f>
        <v>Écart de prix</v>
      </c>
      <c r="V8" s="3" t="s">
        <v>57</v>
      </c>
      <c r="W8" s="3" t="s">
        <v>58</v>
      </c>
      <c r="X8" s="0" t="str">
        <f aca="false">IF(A8="","",IF(COUNTIF(A$7:A8,A8)=1,MAX(X$6:X7)+1,""))</f>
        <v/>
      </c>
      <c r="Y8" s="20" t="n">
        <f aca="false">IF(ISNUMBER(S8),M8,0)</f>
        <v>1950</v>
      </c>
      <c r="Z8" s="20" t="n">
        <f aca="false">IF(ISNUMBER(S8),N8,0)</f>
        <v>2094</v>
      </c>
    </row>
    <row r="9" customFormat="false" ht="15" hidden="false" customHeight="false" outlineLevel="0" collapsed="false">
      <c r="A9" s="3" t="s">
        <v>49</v>
      </c>
      <c r="B9" s="3" t="s">
        <v>50</v>
      </c>
      <c r="C9" s="3" t="s">
        <v>59</v>
      </c>
      <c r="D9" s="3" t="s">
        <v>60</v>
      </c>
      <c r="E9" s="3" t="s">
        <v>61</v>
      </c>
      <c r="F9" s="15" t="n">
        <v>46307</v>
      </c>
      <c r="G9" s="3" t="s">
        <v>62</v>
      </c>
      <c r="H9" s="16" t="n">
        <v>1200</v>
      </c>
      <c r="I9" s="11" t="n">
        <v>1.35</v>
      </c>
      <c r="J9" s="16" t="n">
        <v>1150</v>
      </c>
      <c r="K9" s="16" t="n">
        <v>1200</v>
      </c>
      <c r="L9" s="11" t="n">
        <v>1.35</v>
      </c>
      <c r="M9" s="17" t="n">
        <f aca="false">IF(OR(J9="",I9=""),"",ROUND(J9*I9,2))</f>
        <v>1552.5</v>
      </c>
      <c r="N9" s="17" t="n">
        <f aca="false">IF(OR(K9="",L9=""),"",ROUND(K9*L9,2))</f>
        <v>1620</v>
      </c>
      <c r="O9" s="18" t="n">
        <f aca="false">IF(OR(K9="",J9=""),"",K9-J9)</f>
        <v>50</v>
      </c>
      <c r="P9" s="19" t="n">
        <f aca="false">IF(OR(L9="",I9=""),"",ROUND(L9-I9,4))</f>
        <v>0</v>
      </c>
      <c r="Q9" s="17" t="n">
        <f aca="false">IF(S9="","",ROUND((K9-J9)*I9,2))</f>
        <v>67.5</v>
      </c>
      <c r="R9" s="17" t="n">
        <f aca="false">IF(S9="","",ROUND(S9-Q9,2))</f>
        <v>0</v>
      </c>
      <c r="S9" s="17" t="n">
        <f aca="false">IF(OR(M9="",N9=""),"",ROUND(N9-M9,2))</f>
        <v>67.5</v>
      </c>
      <c r="T9" s="18" t="n">
        <f aca="false">IF(OR(H9="",J9=""),"",H9-J9)</f>
        <v>50</v>
      </c>
      <c r="U9" s="5" t="str">
        <f aca="false">IF(COUNTA(A9,G9,H9,J9,K9)=0,"",IF(AND(K9="",J9=""),"Commande ouverte",IF(OR(K9="",L9=""),"Facture à recevoir",IF(J9="","BL manquant",IF(OR(H9="",I9=""),"Commande manquante",IF(AND(ABS(Q9)&gt;$B$3,ABS(R9)&gt;$B$3),"Écarts prix et quantité",IF(ABS(R9)&gt;$B$3,"Écart de prix",IF(ABS(Q9)&gt;$B$3,"Écart de quantité","Conforme"))))))))</f>
        <v>Écart de quantité</v>
      </c>
      <c r="V9" s="3" t="s">
        <v>57</v>
      </c>
      <c r="W9" s="3" t="s">
        <v>63</v>
      </c>
      <c r="X9" s="0" t="str">
        <f aca="false">IF(A9="","",IF(COUNTIF(A$7:A9,A9)=1,MAX(X$6:X8)+1,""))</f>
        <v/>
      </c>
      <c r="Y9" s="20" t="n">
        <f aca="false">IF(ISNUMBER(S9),M9,0)</f>
        <v>1552.5</v>
      </c>
      <c r="Z9" s="20" t="n">
        <f aca="false">IF(ISNUMBER(S9),N9,0)</f>
        <v>1620</v>
      </c>
    </row>
    <row r="10" customFormat="false" ht="15" hidden="false" customHeight="false" outlineLevel="0" collapsed="false">
      <c r="A10" s="3" t="s">
        <v>49</v>
      </c>
      <c r="B10" s="3" t="s">
        <v>50</v>
      </c>
      <c r="C10" s="3" t="s">
        <v>59</v>
      </c>
      <c r="D10" s="3" t="s">
        <v>60</v>
      </c>
      <c r="E10" s="3" t="s">
        <v>61</v>
      </c>
      <c r="F10" s="15" t="n">
        <v>46307</v>
      </c>
      <c r="G10" s="3" t="s">
        <v>64</v>
      </c>
      <c r="H10" s="16" t="n">
        <v>12</v>
      </c>
      <c r="I10" s="11" t="n">
        <v>41</v>
      </c>
      <c r="J10" s="16" t="n">
        <v>12</v>
      </c>
      <c r="K10" s="16" t="n">
        <v>12</v>
      </c>
      <c r="L10" s="11" t="n">
        <v>41.05</v>
      </c>
      <c r="M10" s="17" t="n">
        <f aca="false">IF(OR(J10="",I10=""),"",ROUND(J10*I10,2))</f>
        <v>492</v>
      </c>
      <c r="N10" s="17" t="n">
        <f aca="false">IF(OR(K10="",L10=""),"",ROUND(K10*L10,2))</f>
        <v>492.6</v>
      </c>
      <c r="O10" s="18" t="n">
        <f aca="false">IF(OR(K10="",J10=""),"",K10-J10)</f>
        <v>0</v>
      </c>
      <c r="P10" s="19" t="n">
        <f aca="false">IF(OR(L10="",I10=""),"",ROUND(L10-I10,4))</f>
        <v>0.05</v>
      </c>
      <c r="Q10" s="17" t="n">
        <f aca="false">IF(S10="","",ROUND((K10-J10)*I10,2))</f>
        <v>0</v>
      </c>
      <c r="R10" s="17" t="n">
        <f aca="false">IF(S10="","",ROUND(S10-Q10,2))</f>
        <v>0.6</v>
      </c>
      <c r="S10" s="17" t="n">
        <f aca="false">IF(OR(M10="",N10=""),"",ROUND(N10-M10,2))</f>
        <v>0.6</v>
      </c>
      <c r="T10" s="18" t="n">
        <f aca="false">IF(OR(H10="",J10=""),"",H10-J10)</f>
        <v>0</v>
      </c>
      <c r="U10" s="5" t="str">
        <f aca="false">IF(COUNTA(A10,G10,H10,J10,K10)=0,"",IF(AND(K10="",J10=""),"Commande ouverte",IF(OR(K10="",L10=""),"Facture à recevoir",IF(J10="","BL manquant",IF(OR(H10="",I10=""),"Commande manquante",IF(AND(ABS(Q10)&gt;$B$3,ABS(R10)&gt;$B$3),"Écarts prix et quantité",IF(ABS(R10)&gt;$B$3,"Écart de prix",IF(ABS(Q10)&gt;$B$3,"Écart de quantité","Conforme"))))))))</f>
        <v>Conforme</v>
      </c>
      <c r="V10" s="3" t="s">
        <v>65</v>
      </c>
      <c r="W10" s="3" t="s">
        <v>66</v>
      </c>
      <c r="X10" s="0" t="str">
        <f aca="false">IF(A10="","",IF(COUNTIF(A$7:A10,A10)=1,MAX(X$6:X9)+1,""))</f>
        <v/>
      </c>
      <c r="Y10" s="20" t="n">
        <f aca="false">IF(ISNUMBER(S10),M10,0)</f>
        <v>492</v>
      </c>
      <c r="Z10" s="20" t="n">
        <f aca="false">IF(ISNUMBER(S10),N10,0)</f>
        <v>492.6</v>
      </c>
    </row>
    <row r="11" customFormat="false" ht="15" hidden="false" customHeight="false" outlineLevel="0" collapsed="false">
      <c r="A11" s="3" t="s">
        <v>67</v>
      </c>
      <c r="B11" s="3" t="s">
        <v>50</v>
      </c>
      <c r="C11" s="3" t="s">
        <v>68</v>
      </c>
      <c r="D11" s="3" t="s">
        <v>69</v>
      </c>
      <c r="E11" s="3" t="s">
        <v>70</v>
      </c>
      <c r="F11" s="15" t="n">
        <v>46307</v>
      </c>
      <c r="G11" s="3" t="s">
        <v>71</v>
      </c>
      <c r="H11" s="16" t="n">
        <v>300</v>
      </c>
      <c r="I11" s="11" t="n">
        <v>7.8</v>
      </c>
      <c r="J11" s="16" t="n">
        <v>290</v>
      </c>
      <c r="K11" s="16" t="n">
        <v>300</v>
      </c>
      <c r="L11" s="11" t="n">
        <v>8.1</v>
      </c>
      <c r="M11" s="17" t="n">
        <f aca="false">IF(OR(J11="",I11=""),"",ROUND(J11*I11,2))</f>
        <v>2262</v>
      </c>
      <c r="N11" s="17" t="n">
        <f aca="false">IF(OR(K11="",L11=""),"",ROUND(K11*L11,2))</f>
        <v>2430</v>
      </c>
      <c r="O11" s="18" t="n">
        <f aca="false">IF(OR(K11="",J11=""),"",K11-J11)</f>
        <v>10</v>
      </c>
      <c r="P11" s="19" t="n">
        <f aca="false">IF(OR(L11="",I11=""),"",ROUND(L11-I11,4))</f>
        <v>0.3</v>
      </c>
      <c r="Q11" s="17" t="n">
        <f aca="false">IF(S11="","",ROUND((K11-J11)*I11,2))</f>
        <v>78</v>
      </c>
      <c r="R11" s="17" t="n">
        <f aca="false">IF(S11="","",ROUND(S11-Q11,2))</f>
        <v>90</v>
      </c>
      <c r="S11" s="17" t="n">
        <f aca="false">IF(OR(M11="",N11=""),"",ROUND(N11-M11,2))</f>
        <v>168</v>
      </c>
      <c r="T11" s="18" t="n">
        <f aca="false">IF(OR(H11="",J11=""),"",H11-J11)</f>
        <v>10</v>
      </c>
      <c r="U11" s="5" t="str">
        <f aca="false">IF(COUNTA(A11,G11,H11,J11,K11)=0,"",IF(AND(K11="",J11=""),"Commande ouverte",IF(OR(K11="",L11=""),"Facture à recevoir",IF(J11="","BL manquant",IF(OR(H11="",I11=""),"Commande manquante",IF(AND(ABS(Q11)&gt;$B$3,ABS(R11)&gt;$B$3),"Écarts prix et quantité",IF(ABS(R11)&gt;$B$3,"Écart de prix",IF(ABS(Q11)&gt;$B$3,"Écart de quantité","Conforme"))))))))</f>
        <v>Écarts prix et quantité</v>
      </c>
      <c r="V11" s="3" t="s">
        <v>72</v>
      </c>
      <c r="W11" s="3"/>
      <c r="X11" s="0" t="n">
        <f aca="false">IF(A11="","",IF(COUNTIF(A$7:A11,A11)=1,MAX(X$6:X10)+1,""))</f>
        <v>2</v>
      </c>
      <c r="Y11" s="20" t="n">
        <f aca="false">IF(ISNUMBER(S11),M11,0)</f>
        <v>2262</v>
      </c>
      <c r="Z11" s="20" t="n">
        <f aca="false">IF(ISNUMBER(S11),N11,0)</f>
        <v>2430</v>
      </c>
    </row>
    <row r="12" customFormat="false" ht="15" hidden="false" customHeight="false" outlineLevel="0" collapsed="false">
      <c r="A12" s="3" t="s">
        <v>67</v>
      </c>
      <c r="B12" s="3" t="s">
        <v>73</v>
      </c>
      <c r="C12" s="3" t="s">
        <v>74</v>
      </c>
      <c r="D12" s="3" t="s">
        <v>75</v>
      </c>
      <c r="E12" s="3" t="s">
        <v>76</v>
      </c>
      <c r="F12" s="15" t="n">
        <v>46307</v>
      </c>
      <c r="G12" s="3" t="s">
        <v>77</v>
      </c>
      <c r="H12" s="16" t="n">
        <v>150</v>
      </c>
      <c r="I12" s="11" t="n">
        <v>4.2</v>
      </c>
      <c r="J12" s="16" t="n">
        <v>150</v>
      </c>
      <c r="K12" s="16" t="n">
        <v>150</v>
      </c>
      <c r="L12" s="11" t="n">
        <v>4.2</v>
      </c>
      <c r="M12" s="17" t="n">
        <f aca="false">IF(OR(J12="",I12=""),"",ROUND(J12*I12,2))</f>
        <v>630</v>
      </c>
      <c r="N12" s="17" t="n">
        <f aca="false">IF(OR(K12="",L12=""),"",ROUND(K12*L12,2))</f>
        <v>630</v>
      </c>
      <c r="O12" s="18" t="n">
        <f aca="false">IF(OR(K12="",J12=""),"",K12-J12)</f>
        <v>0</v>
      </c>
      <c r="P12" s="19" t="n">
        <f aca="false">IF(OR(L12="",I12=""),"",ROUND(L12-I12,4))</f>
        <v>0</v>
      </c>
      <c r="Q12" s="17" t="n">
        <f aca="false">IF(S12="","",ROUND((K12-J12)*I12,2))</f>
        <v>0</v>
      </c>
      <c r="R12" s="17" t="n">
        <f aca="false">IF(S12="","",ROUND(S12-Q12,2))</f>
        <v>0</v>
      </c>
      <c r="S12" s="17" t="n">
        <f aca="false">IF(OR(M12="",N12=""),"",ROUND(N12-M12,2))</f>
        <v>0</v>
      </c>
      <c r="T12" s="18" t="n">
        <f aca="false">IF(OR(H12="",J12=""),"",H12-J12)</f>
        <v>0</v>
      </c>
      <c r="U12" s="5" t="str">
        <f aca="false">IF(COUNTA(A12,G12,H12,J12,K12)=0,"",IF(AND(K12="",J12=""),"Commande ouverte",IF(OR(K12="",L12=""),"Facture à recevoir",IF(J12="","BL manquant",IF(OR(H12="",I12=""),"Commande manquante",IF(AND(ABS(Q12)&gt;$B$3,ABS(R12)&gt;$B$3),"Écarts prix et quantité",IF(ABS(R12)&gt;$B$3,"Écart de prix",IF(ABS(Q12)&gt;$B$3,"Écart de quantité","Conforme"))))))))</f>
        <v>Conforme</v>
      </c>
      <c r="V12" s="3" t="s">
        <v>65</v>
      </c>
      <c r="W12" s="3"/>
      <c r="X12" s="0" t="str">
        <f aca="false">IF(A12="","",IF(COUNTIF(A$7:A12,A12)=1,MAX(X$6:X11)+1,""))</f>
        <v/>
      </c>
      <c r="Y12" s="20" t="n">
        <f aca="false">IF(ISNUMBER(S12),M12,0)</f>
        <v>630</v>
      </c>
      <c r="Z12" s="20" t="n">
        <f aca="false">IF(ISNUMBER(S12),N12,0)</f>
        <v>630</v>
      </c>
    </row>
    <row r="13" customFormat="false" ht="15" hidden="false" customHeight="false" outlineLevel="0" collapsed="false">
      <c r="A13" s="3" t="s">
        <v>78</v>
      </c>
      <c r="B13" s="3" t="s">
        <v>73</v>
      </c>
      <c r="C13" s="3" t="s">
        <v>79</v>
      </c>
      <c r="D13" s="3" t="s">
        <v>80</v>
      </c>
      <c r="E13" s="3" t="s">
        <v>81</v>
      </c>
      <c r="F13" s="15" t="n">
        <v>46307</v>
      </c>
      <c r="G13" s="3" t="s">
        <v>82</v>
      </c>
      <c r="H13" s="16" t="n">
        <v>5</v>
      </c>
      <c r="I13" s="11" t="n">
        <v>210</v>
      </c>
      <c r="J13" s="16" t="n">
        <v>5</v>
      </c>
      <c r="K13" s="16" t="n">
        <v>5</v>
      </c>
      <c r="L13" s="11" t="n">
        <v>210</v>
      </c>
      <c r="M13" s="17" t="n">
        <f aca="false">IF(OR(J13="",I13=""),"",ROUND(J13*I13,2))</f>
        <v>1050</v>
      </c>
      <c r="N13" s="17" t="n">
        <f aca="false">IF(OR(K13="",L13=""),"",ROUND(K13*L13,2))</f>
        <v>1050</v>
      </c>
      <c r="O13" s="18" t="n">
        <f aca="false">IF(OR(K13="",J13=""),"",K13-J13)</f>
        <v>0</v>
      </c>
      <c r="P13" s="19" t="n">
        <f aca="false">IF(OR(L13="",I13=""),"",ROUND(L13-I13,4))</f>
        <v>0</v>
      </c>
      <c r="Q13" s="17" t="n">
        <f aca="false">IF(S13="","",ROUND((K13-J13)*I13,2))</f>
        <v>0</v>
      </c>
      <c r="R13" s="17" t="n">
        <f aca="false">IF(S13="","",ROUND(S13-Q13,2))</f>
        <v>0</v>
      </c>
      <c r="S13" s="17" t="n">
        <f aca="false">IF(OR(M13="",N13=""),"",ROUND(N13-M13,2))</f>
        <v>0</v>
      </c>
      <c r="T13" s="18" t="n">
        <f aca="false">IF(OR(H13="",J13=""),"",H13-J13)</f>
        <v>0</v>
      </c>
      <c r="U13" s="5" t="str">
        <f aca="false">IF(COUNTA(A13,G13,H13,J13,K13)=0,"",IF(AND(K13="",J13=""),"Commande ouverte",IF(OR(K13="",L13=""),"Facture à recevoir",IF(J13="","BL manquant",IF(OR(H13="",I13=""),"Commande manquante",IF(AND(ABS(Q13)&gt;$B$3,ABS(R13)&gt;$B$3),"Écarts prix et quantité",IF(ABS(R13)&gt;$B$3,"Écart de prix",IF(ABS(Q13)&gt;$B$3,"Écart de quantité","Conforme"))))))))</f>
        <v>Conforme</v>
      </c>
      <c r="V13" s="3" t="s">
        <v>65</v>
      </c>
      <c r="W13" s="3"/>
      <c r="X13" s="0" t="n">
        <f aca="false">IF(A13="","",IF(COUNTIF(A$7:A13,A13)=1,MAX(X$6:X12)+1,""))</f>
        <v>3</v>
      </c>
      <c r="Y13" s="20" t="n">
        <f aca="false">IF(ISNUMBER(S13),M13,0)</f>
        <v>1050</v>
      </c>
      <c r="Z13" s="20" t="n">
        <f aca="false">IF(ISNUMBER(S13),N13,0)</f>
        <v>1050</v>
      </c>
    </row>
    <row r="14" customFormat="false" ht="15" hidden="false" customHeight="false" outlineLevel="0" collapsed="false">
      <c r="A14" s="3" t="s">
        <v>78</v>
      </c>
      <c r="B14" s="3" t="s">
        <v>73</v>
      </c>
      <c r="C14" s="3" t="s">
        <v>83</v>
      </c>
      <c r="D14" s="3"/>
      <c r="E14" s="3" t="s">
        <v>84</v>
      </c>
      <c r="F14" s="15" t="n">
        <v>46307</v>
      </c>
      <c r="G14" s="3" t="s">
        <v>85</v>
      </c>
      <c r="H14" s="16" t="n">
        <v>3</v>
      </c>
      <c r="I14" s="11" t="n">
        <v>265</v>
      </c>
      <c r="J14" s="16"/>
      <c r="K14" s="16" t="n">
        <v>3</v>
      </c>
      <c r="L14" s="11" t="n">
        <v>265</v>
      </c>
      <c r="M14" s="17" t="str">
        <f aca="false">IF(OR(J14="",I14=""),"",ROUND(J14*I14,2))</f>
        <v/>
      </c>
      <c r="N14" s="17" t="n">
        <f aca="false">IF(OR(K14="",L14=""),"",ROUND(K14*L14,2))</f>
        <v>795</v>
      </c>
      <c r="O14" s="18" t="str">
        <f aca="false">IF(OR(K14="",J14=""),"",K14-J14)</f>
        <v/>
      </c>
      <c r="P14" s="19" t="n">
        <f aca="false">IF(OR(L14="",I14=""),"",ROUND(L14-I14,4))</f>
        <v>0</v>
      </c>
      <c r="Q14" s="17" t="str">
        <f aca="false">IF(S14="","",ROUND((K14-J14)*I14,2))</f>
        <v/>
      </c>
      <c r="R14" s="17" t="str">
        <f aca="false">IF(S14="","",ROUND(S14-Q14,2))</f>
        <v/>
      </c>
      <c r="S14" s="17" t="str">
        <f aca="false">IF(OR(M14="",N14=""),"",ROUND(N14-M14,2))</f>
        <v/>
      </c>
      <c r="T14" s="18" t="str">
        <f aca="false">IF(OR(H14="",J14=""),"",H14-J14)</f>
        <v/>
      </c>
      <c r="U14" s="5" t="str">
        <f aca="false">IF(COUNTA(A14,G14,H14,J14,K14)=0,"",IF(AND(K14="",J14=""),"Commande ouverte",IF(OR(K14="",L14=""),"Facture à recevoir",IF(J14="","BL manquant",IF(OR(H14="",I14=""),"Commande manquante",IF(AND(ABS(Q14)&gt;$B$3,ABS(R14)&gt;$B$3),"Écarts prix et quantité",IF(ABS(R14)&gt;$B$3,"Écart de prix",IF(ABS(Q14)&gt;$B$3,"Écart de quantité","Conforme"))))))))</f>
        <v>BL manquant</v>
      </c>
      <c r="V14" s="3"/>
      <c r="W14" s="3" t="s">
        <v>86</v>
      </c>
      <c r="X14" s="0" t="str">
        <f aca="false">IF(A14="","",IF(COUNTIF(A$7:A14,A14)=1,MAX(X$6:X13)+1,""))</f>
        <v/>
      </c>
      <c r="Y14" s="0" t="n">
        <f aca="false">IF(ISNUMBER(S14),M14,0)</f>
        <v>0</v>
      </c>
      <c r="Z14" s="0" t="n">
        <f aca="false">IF(ISNUMBER(S14),N14,0)</f>
        <v>0</v>
      </c>
    </row>
    <row r="15" customFormat="false" ht="15" hidden="false" customHeight="false" outlineLevel="0" collapsed="false">
      <c r="A15" s="3" t="s">
        <v>87</v>
      </c>
      <c r="B15" s="3" t="s">
        <v>50</v>
      </c>
      <c r="C15" s="3" t="s">
        <v>88</v>
      </c>
      <c r="D15" s="3" t="s">
        <v>89</v>
      </c>
      <c r="E15" s="3"/>
      <c r="F15" s="15"/>
      <c r="G15" s="3" t="s">
        <v>90</v>
      </c>
      <c r="H15" s="16" t="n">
        <v>40</v>
      </c>
      <c r="I15" s="11" t="n">
        <v>18.5</v>
      </c>
      <c r="J15" s="16" t="n">
        <v>40</v>
      </c>
      <c r="K15" s="16"/>
      <c r="L15" s="11"/>
      <c r="M15" s="17" t="n">
        <f aca="false">IF(OR(J15="",I15=""),"",ROUND(J15*I15,2))</f>
        <v>740</v>
      </c>
      <c r="N15" s="17" t="str">
        <f aca="false">IF(OR(K15="",L15=""),"",ROUND(K15*L15,2))</f>
        <v/>
      </c>
      <c r="O15" s="18" t="str">
        <f aca="false">IF(OR(K15="",J15=""),"",K15-J15)</f>
        <v/>
      </c>
      <c r="P15" s="19" t="str">
        <f aca="false">IF(OR(L15="",I15=""),"",ROUND(L15-I15,4))</f>
        <v/>
      </c>
      <c r="Q15" s="17" t="str">
        <f aca="false">IF(S15="","",ROUND((K15-J15)*I15,2))</f>
        <v/>
      </c>
      <c r="R15" s="17" t="str">
        <f aca="false">IF(S15="","",ROUND(S15-Q15,2))</f>
        <v/>
      </c>
      <c r="S15" s="17" t="str">
        <f aca="false">IF(OR(M15="",N15=""),"",ROUND(N15-M15,2))</f>
        <v/>
      </c>
      <c r="T15" s="18" t="n">
        <f aca="false">IF(OR(H15="",J15=""),"",H15-J15)</f>
        <v>0</v>
      </c>
      <c r="U15" s="5" t="str">
        <f aca="false">IF(COUNTA(A15,G15,H15,J15,K15)=0,"",IF(AND(K15="",J15=""),"Commande ouverte",IF(OR(K15="",L15=""),"Facture à recevoir",IF(J15="","BL manquant",IF(OR(H15="",I15=""),"Commande manquante",IF(AND(ABS(Q15)&gt;$B$3,ABS(R15)&gt;$B$3),"Écarts prix et quantité",IF(ABS(R15)&gt;$B$3,"Écart de prix",IF(ABS(Q15)&gt;$B$3,"Écart de quantité","Conforme"))))))))</f>
        <v>Facture à recevoir</v>
      </c>
      <c r="V15" s="3"/>
      <c r="W15" s="3"/>
      <c r="X15" s="0" t="n">
        <f aca="false">IF(A15="","",IF(COUNTIF(A$7:A15,A15)=1,MAX(X$6:X14)+1,""))</f>
        <v>4</v>
      </c>
      <c r="Y15" s="0" t="n">
        <f aca="false">IF(ISNUMBER(S15),M15,0)</f>
        <v>0</v>
      </c>
      <c r="Z15" s="0" t="n">
        <f aca="false">IF(ISNUMBER(S15),N15,0)</f>
        <v>0</v>
      </c>
    </row>
    <row r="16" customFormat="false" ht="15" hidden="false" customHeight="false" outlineLevel="0" collapsed="false">
      <c r="A16" s="3" t="s">
        <v>87</v>
      </c>
      <c r="B16" s="3" t="s">
        <v>50</v>
      </c>
      <c r="C16" s="3"/>
      <c r="D16" s="3" t="s">
        <v>91</v>
      </c>
      <c r="E16" s="3" t="s">
        <v>92</v>
      </c>
      <c r="F16" s="15" t="n">
        <v>46307</v>
      </c>
      <c r="G16" s="3" t="s">
        <v>93</v>
      </c>
      <c r="H16" s="16"/>
      <c r="I16" s="11"/>
      <c r="J16" s="16" t="n">
        <v>12</v>
      </c>
      <c r="K16" s="16" t="n">
        <v>12</v>
      </c>
      <c r="L16" s="11" t="n">
        <v>9.9</v>
      </c>
      <c r="M16" s="17" t="str">
        <f aca="false">IF(OR(J16="",I16=""),"",ROUND(J16*I16,2))</f>
        <v/>
      </c>
      <c r="N16" s="17" t="n">
        <f aca="false">IF(OR(K16="",L16=""),"",ROUND(K16*L16,2))</f>
        <v>118.8</v>
      </c>
      <c r="O16" s="18" t="n">
        <f aca="false">IF(OR(K16="",J16=""),"",K16-J16)</f>
        <v>0</v>
      </c>
      <c r="P16" s="19" t="str">
        <f aca="false">IF(OR(L16="",I16=""),"",ROUND(L16-I16,4))</f>
        <v/>
      </c>
      <c r="Q16" s="17" t="str">
        <f aca="false">IF(S16="","",ROUND((K16-J16)*I16,2))</f>
        <v/>
      </c>
      <c r="R16" s="17" t="str">
        <f aca="false">IF(S16="","",ROUND(S16-Q16,2))</f>
        <v/>
      </c>
      <c r="S16" s="17" t="str">
        <f aca="false">IF(OR(M16="",N16=""),"",ROUND(N16-M16,2))</f>
        <v/>
      </c>
      <c r="T16" s="18" t="str">
        <f aca="false">IF(OR(H16="",J16=""),"",H16-J16)</f>
        <v/>
      </c>
      <c r="U16" s="5" t="str">
        <f aca="false">IF(COUNTA(A16,G16,H16,J16,K16)=0,"",IF(AND(K16="",J16=""),"Commande ouverte",IF(OR(K16="",L16=""),"Facture à recevoir",IF(J16="","BL manquant",IF(OR(H16="",I16=""),"Commande manquante",IF(AND(ABS(Q16)&gt;$B$3,ABS(R16)&gt;$B$3),"Écarts prix et quantité",IF(ABS(R16)&gt;$B$3,"Écart de prix",IF(ABS(Q16)&gt;$B$3,"Écart de quantité","Conforme"))))))))</f>
        <v>Commande manquante</v>
      </c>
      <c r="V16" s="3"/>
      <c r="W16" s="3" t="s">
        <v>94</v>
      </c>
      <c r="X16" s="0" t="str">
        <f aca="false">IF(A16="","",IF(COUNTIF(A$7:A16,A16)=1,MAX(X$6:X15)+1,""))</f>
        <v/>
      </c>
      <c r="Y16" s="0" t="n">
        <f aca="false">IF(ISNUMBER(S16),M16,0)</f>
        <v>0</v>
      </c>
      <c r="Z16" s="0" t="n">
        <f aca="false">IF(ISNUMBER(S16),N16,0)</f>
        <v>0</v>
      </c>
    </row>
    <row r="17" customFormat="false" ht="15" hidden="false" customHeight="false" outlineLevel="0" collapsed="false">
      <c r="A17" s="3"/>
      <c r="B17" s="3"/>
      <c r="C17" s="3"/>
      <c r="D17" s="3"/>
      <c r="E17" s="3"/>
      <c r="F17" s="15"/>
      <c r="G17" s="3"/>
      <c r="H17" s="16"/>
      <c r="I17" s="11"/>
      <c r="J17" s="16"/>
      <c r="K17" s="16"/>
      <c r="L17" s="11"/>
      <c r="M17" s="17" t="str">
        <f aca="false">IF(OR(J17="",I17=""),"",ROUND(J17*I17,2))</f>
        <v/>
      </c>
      <c r="N17" s="17" t="str">
        <f aca="false">IF(OR(K17="",L17=""),"",ROUND(K17*L17,2))</f>
        <v/>
      </c>
      <c r="O17" s="18" t="str">
        <f aca="false">IF(OR(K17="",J17=""),"",K17-J17)</f>
        <v/>
      </c>
      <c r="P17" s="19" t="str">
        <f aca="false">IF(OR(L17="",I17=""),"",ROUND(L17-I17,4))</f>
        <v/>
      </c>
      <c r="Q17" s="17" t="str">
        <f aca="false">IF(S17="","",ROUND((K17-J17)*I17,2))</f>
        <v/>
      </c>
      <c r="R17" s="17" t="str">
        <f aca="false">IF(S17="","",ROUND(S17-Q17,2))</f>
        <v/>
      </c>
      <c r="S17" s="17" t="str">
        <f aca="false">IF(OR(M17="",N17=""),"",ROUND(N17-M17,2))</f>
        <v/>
      </c>
      <c r="T17" s="18" t="str">
        <f aca="false">IF(OR(H17="",J17=""),"",H17-J17)</f>
        <v/>
      </c>
      <c r="U17" s="5" t="str">
        <f aca="false">IF(COUNTA(A17,G17,H17,J17,K17)=0,"",IF(AND(K17="",J17=""),"Commande ouverte",IF(OR(K17="",L17=""),"Facture à recevoir",IF(J17="","BL manquant",IF(OR(H17="",I17=""),"Commande manquante",IF(AND(ABS(Q17)&gt;$B$3,ABS(R17)&gt;$B$3),"Écarts prix et quantité",IF(ABS(R17)&gt;$B$3,"Écart de prix",IF(ABS(Q17)&gt;$B$3,"Écart de quantité","Conforme"))))))))</f>
        <v/>
      </c>
      <c r="V17" s="3"/>
      <c r="W17" s="3"/>
      <c r="X17" s="0" t="str">
        <f aca="false">IF(A17="","",IF(COUNTIF(A$7:A17,A17)=1,MAX(X$6:X16)+1,""))</f>
        <v/>
      </c>
      <c r="Y17" s="0" t="n">
        <f aca="false">IF(ISNUMBER(S17),M17,0)</f>
        <v>0</v>
      </c>
      <c r="Z17" s="0" t="n">
        <f aca="false">IF(ISNUMBER(S17),N17,0)</f>
        <v>0</v>
      </c>
    </row>
    <row r="18" customFormat="false" ht="15" hidden="false" customHeight="false" outlineLevel="0" collapsed="false">
      <c r="A18" s="3"/>
      <c r="B18" s="3"/>
      <c r="C18" s="3"/>
      <c r="D18" s="3"/>
      <c r="E18" s="3"/>
      <c r="F18" s="15"/>
      <c r="G18" s="3"/>
      <c r="H18" s="16"/>
      <c r="I18" s="11"/>
      <c r="J18" s="16"/>
      <c r="K18" s="16"/>
      <c r="L18" s="11"/>
      <c r="M18" s="17" t="str">
        <f aca="false">IF(OR(J18="",I18=""),"",ROUND(J18*I18,2))</f>
        <v/>
      </c>
      <c r="N18" s="17" t="str">
        <f aca="false">IF(OR(K18="",L18=""),"",ROUND(K18*L18,2))</f>
        <v/>
      </c>
      <c r="O18" s="18" t="str">
        <f aca="false">IF(OR(K18="",J18=""),"",K18-J18)</f>
        <v/>
      </c>
      <c r="P18" s="19" t="str">
        <f aca="false">IF(OR(L18="",I18=""),"",ROUND(L18-I18,4))</f>
        <v/>
      </c>
      <c r="Q18" s="17" t="str">
        <f aca="false">IF(S18="","",ROUND((K18-J18)*I18,2))</f>
        <v/>
      </c>
      <c r="R18" s="17" t="str">
        <f aca="false">IF(S18="","",ROUND(S18-Q18,2))</f>
        <v/>
      </c>
      <c r="S18" s="17" t="str">
        <f aca="false">IF(OR(M18="",N18=""),"",ROUND(N18-M18,2))</f>
        <v/>
      </c>
      <c r="T18" s="18" t="str">
        <f aca="false">IF(OR(H18="",J18=""),"",H18-J18)</f>
        <v/>
      </c>
      <c r="U18" s="5" t="str">
        <f aca="false">IF(COUNTA(A18,G18,H18,J18,K18)=0,"",IF(AND(K18="",J18=""),"Commande ouverte",IF(OR(K18="",L18=""),"Facture à recevoir",IF(J18="","BL manquant",IF(OR(H18="",I18=""),"Commande manquante",IF(AND(ABS(Q18)&gt;$B$3,ABS(R18)&gt;$B$3),"Écarts prix et quantité",IF(ABS(R18)&gt;$B$3,"Écart de prix",IF(ABS(Q18)&gt;$B$3,"Écart de quantité","Conforme"))))))))</f>
        <v/>
      </c>
      <c r="V18" s="3"/>
      <c r="W18" s="3"/>
      <c r="X18" s="0" t="str">
        <f aca="false">IF(A18="","",IF(COUNTIF(A$7:A18,A18)=1,MAX(X$6:X17)+1,""))</f>
        <v/>
      </c>
      <c r="Y18" s="0" t="n">
        <f aca="false">IF(ISNUMBER(S18),M18,0)</f>
        <v>0</v>
      </c>
      <c r="Z18" s="0" t="n">
        <f aca="false">IF(ISNUMBER(S18),N18,0)</f>
        <v>0</v>
      </c>
    </row>
    <row r="19" customFormat="false" ht="15" hidden="false" customHeight="false" outlineLevel="0" collapsed="false">
      <c r="A19" s="3"/>
      <c r="B19" s="3"/>
      <c r="C19" s="3"/>
      <c r="D19" s="3"/>
      <c r="E19" s="3"/>
      <c r="F19" s="15"/>
      <c r="G19" s="3"/>
      <c r="H19" s="16"/>
      <c r="I19" s="11"/>
      <c r="J19" s="16"/>
      <c r="K19" s="16"/>
      <c r="L19" s="11"/>
      <c r="M19" s="17" t="str">
        <f aca="false">IF(OR(J19="",I19=""),"",ROUND(J19*I19,2))</f>
        <v/>
      </c>
      <c r="N19" s="17" t="str">
        <f aca="false">IF(OR(K19="",L19=""),"",ROUND(K19*L19,2))</f>
        <v/>
      </c>
      <c r="O19" s="18" t="str">
        <f aca="false">IF(OR(K19="",J19=""),"",K19-J19)</f>
        <v/>
      </c>
      <c r="P19" s="19" t="str">
        <f aca="false">IF(OR(L19="",I19=""),"",ROUND(L19-I19,4))</f>
        <v/>
      </c>
      <c r="Q19" s="17" t="str">
        <f aca="false">IF(S19="","",ROUND((K19-J19)*I19,2))</f>
        <v/>
      </c>
      <c r="R19" s="17" t="str">
        <f aca="false">IF(S19="","",ROUND(S19-Q19,2))</f>
        <v/>
      </c>
      <c r="S19" s="17" t="str">
        <f aca="false">IF(OR(M19="",N19=""),"",ROUND(N19-M19,2))</f>
        <v/>
      </c>
      <c r="T19" s="18" t="str">
        <f aca="false">IF(OR(H19="",J19=""),"",H19-J19)</f>
        <v/>
      </c>
      <c r="U19" s="5" t="str">
        <f aca="false">IF(COUNTA(A19,G19,H19,J19,K19)=0,"",IF(AND(K19="",J19=""),"Commande ouverte",IF(OR(K19="",L19=""),"Facture à recevoir",IF(J19="","BL manquant",IF(OR(H19="",I19=""),"Commande manquante",IF(AND(ABS(Q19)&gt;$B$3,ABS(R19)&gt;$B$3),"Écarts prix et quantité",IF(ABS(R19)&gt;$B$3,"Écart de prix",IF(ABS(Q19)&gt;$B$3,"Écart de quantité","Conforme"))))))))</f>
        <v/>
      </c>
      <c r="V19" s="3"/>
      <c r="W19" s="3"/>
      <c r="X19" s="0" t="str">
        <f aca="false">IF(A19="","",IF(COUNTIF(A$7:A19,A19)=1,MAX(X$6:X18)+1,""))</f>
        <v/>
      </c>
      <c r="Y19" s="0" t="n">
        <f aca="false">IF(ISNUMBER(S19),M19,0)</f>
        <v>0</v>
      </c>
      <c r="Z19" s="0" t="n">
        <f aca="false">IF(ISNUMBER(S19),N19,0)</f>
        <v>0</v>
      </c>
    </row>
    <row r="20" customFormat="false" ht="15" hidden="false" customHeight="false" outlineLevel="0" collapsed="false">
      <c r="A20" s="3"/>
      <c r="B20" s="3"/>
      <c r="C20" s="3"/>
      <c r="D20" s="3"/>
      <c r="E20" s="3"/>
      <c r="F20" s="15"/>
      <c r="G20" s="3"/>
      <c r="H20" s="16"/>
      <c r="I20" s="11"/>
      <c r="J20" s="16"/>
      <c r="K20" s="16"/>
      <c r="L20" s="11"/>
      <c r="M20" s="17" t="str">
        <f aca="false">IF(OR(J20="",I20=""),"",ROUND(J20*I20,2))</f>
        <v/>
      </c>
      <c r="N20" s="17" t="str">
        <f aca="false">IF(OR(K20="",L20=""),"",ROUND(K20*L20,2))</f>
        <v/>
      </c>
      <c r="O20" s="18" t="str">
        <f aca="false">IF(OR(K20="",J20=""),"",K20-J20)</f>
        <v/>
      </c>
      <c r="P20" s="19" t="str">
        <f aca="false">IF(OR(L20="",I20=""),"",ROUND(L20-I20,4))</f>
        <v/>
      </c>
      <c r="Q20" s="17" t="str">
        <f aca="false">IF(S20="","",ROUND((K20-J20)*I20,2))</f>
        <v/>
      </c>
      <c r="R20" s="17" t="str">
        <f aca="false">IF(S20="","",ROUND(S20-Q20,2))</f>
        <v/>
      </c>
      <c r="S20" s="17" t="str">
        <f aca="false">IF(OR(M20="",N20=""),"",ROUND(N20-M20,2))</f>
        <v/>
      </c>
      <c r="T20" s="18" t="str">
        <f aca="false">IF(OR(H20="",J20=""),"",H20-J20)</f>
        <v/>
      </c>
      <c r="U20" s="5" t="str">
        <f aca="false">IF(COUNTA(A20,G20,H20,J20,K20)=0,"",IF(AND(K20="",J20=""),"Commande ouverte",IF(OR(K20="",L20=""),"Facture à recevoir",IF(J20="","BL manquant",IF(OR(H20="",I20=""),"Commande manquante",IF(AND(ABS(Q20)&gt;$B$3,ABS(R20)&gt;$B$3),"Écarts prix et quantité",IF(ABS(R20)&gt;$B$3,"Écart de prix",IF(ABS(Q20)&gt;$B$3,"Écart de quantité","Conforme"))))))))</f>
        <v/>
      </c>
      <c r="V20" s="3"/>
      <c r="W20" s="3"/>
      <c r="X20" s="0" t="str">
        <f aca="false">IF(A20="","",IF(COUNTIF(A$7:A20,A20)=1,MAX(X$6:X19)+1,""))</f>
        <v/>
      </c>
      <c r="Y20" s="0" t="n">
        <f aca="false">IF(ISNUMBER(S20),M20,0)</f>
        <v>0</v>
      </c>
      <c r="Z20" s="0" t="n">
        <f aca="false">IF(ISNUMBER(S20),N20,0)</f>
        <v>0</v>
      </c>
    </row>
    <row r="21" customFormat="false" ht="15" hidden="false" customHeight="false" outlineLevel="0" collapsed="false">
      <c r="A21" s="3"/>
      <c r="B21" s="3"/>
      <c r="C21" s="3"/>
      <c r="D21" s="3"/>
      <c r="E21" s="3"/>
      <c r="F21" s="15"/>
      <c r="G21" s="3"/>
      <c r="H21" s="16"/>
      <c r="I21" s="11"/>
      <c r="J21" s="16"/>
      <c r="K21" s="16"/>
      <c r="L21" s="11"/>
      <c r="M21" s="17" t="str">
        <f aca="false">IF(OR(J21="",I21=""),"",ROUND(J21*I21,2))</f>
        <v/>
      </c>
      <c r="N21" s="17" t="str">
        <f aca="false">IF(OR(K21="",L21=""),"",ROUND(K21*L21,2))</f>
        <v/>
      </c>
      <c r="O21" s="18" t="str">
        <f aca="false">IF(OR(K21="",J21=""),"",K21-J21)</f>
        <v/>
      </c>
      <c r="P21" s="19" t="str">
        <f aca="false">IF(OR(L21="",I21=""),"",ROUND(L21-I21,4))</f>
        <v/>
      </c>
      <c r="Q21" s="17" t="str">
        <f aca="false">IF(S21="","",ROUND((K21-J21)*I21,2))</f>
        <v/>
      </c>
      <c r="R21" s="17" t="str">
        <f aca="false">IF(S21="","",ROUND(S21-Q21,2))</f>
        <v/>
      </c>
      <c r="S21" s="17" t="str">
        <f aca="false">IF(OR(M21="",N21=""),"",ROUND(N21-M21,2))</f>
        <v/>
      </c>
      <c r="T21" s="18" t="str">
        <f aca="false">IF(OR(H21="",J21=""),"",H21-J21)</f>
        <v/>
      </c>
      <c r="U21" s="5" t="str">
        <f aca="false">IF(COUNTA(A21,G21,H21,J21,K21)=0,"",IF(AND(K21="",J21=""),"Commande ouverte",IF(OR(K21="",L21=""),"Facture à recevoir",IF(J21="","BL manquant",IF(OR(H21="",I21=""),"Commande manquante",IF(AND(ABS(Q21)&gt;$B$3,ABS(R21)&gt;$B$3),"Écarts prix et quantité",IF(ABS(R21)&gt;$B$3,"Écart de prix",IF(ABS(Q21)&gt;$B$3,"Écart de quantité","Conforme"))))))))</f>
        <v/>
      </c>
      <c r="V21" s="3"/>
      <c r="W21" s="3"/>
      <c r="X21" s="0" t="str">
        <f aca="false">IF(A21="","",IF(COUNTIF(A$7:A21,A21)=1,MAX(X$6:X20)+1,""))</f>
        <v/>
      </c>
      <c r="Y21" s="0" t="n">
        <f aca="false">IF(ISNUMBER(S21),M21,0)</f>
        <v>0</v>
      </c>
      <c r="Z21" s="0" t="n">
        <f aca="false">IF(ISNUMBER(S21),N21,0)</f>
        <v>0</v>
      </c>
    </row>
    <row r="22" customFormat="false" ht="15" hidden="false" customHeight="false" outlineLevel="0" collapsed="false">
      <c r="A22" s="3"/>
      <c r="B22" s="3"/>
      <c r="C22" s="3"/>
      <c r="D22" s="3"/>
      <c r="E22" s="3"/>
      <c r="F22" s="15"/>
      <c r="G22" s="3"/>
      <c r="H22" s="16"/>
      <c r="I22" s="11"/>
      <c r="J22" s="16"/>
      <c r="K22" s="16"/>
      <c r="L22" s="11"/>
      <c r="M22" s="17" t="str">
        <f aca="false">IF(OR(J22="",I22=""),"",ROUND(J22*I22,2))</f>
        <v/>
      </c>
      <c r="N22" s="17" t="str">
        <f aca="false">IF(OR(K22="",L22=""),"",ROUND(K22*L22,2))</f>
        <v/>
      </c>
      <c r="O22" s="18" t="str">
        <f aca="false">IF(OR(K22="",J22=""),"",K22-J22)</f>
        <v/>
      </c>
      <c r="P22" s="19" t="str">
        <f aca="false">IF(OR(L22="",I22=""),"",ROUND(L22-I22,4))</f>
        <v/>
      </c>
      <c r="Q22" s="17" t="str">
        <f aca="false">IF(S22="","",ROUND((K22-J22)*I22,2))</f>
        <v/>
      </c>
      <c r="R22" s="17" t="str">
        <f aca="false">IF(S22="","",ROUND(S22-Q22,2))</f>
        <v/>
      </c>
      <c r="S22" s="17" t="str">
        <f aca="false">IF(OR(M22="",N22=""),"",ROUND(N22-M22,2))</f>
        <v/>
      </c>
      <c r="T22" s="18" t="str">
        <f aca="false">IF(OR(H22="",J22=""),"",H22-J22)</f>
        <v/>
      </c>
      <c r="U22" s="5" t="str">
        <f aca="false">IF(COUNTA(A22,G22,H22,J22,K22)=0,"",IF(AND(K22="",J22=""),"Commande ouverte",IF(OR(K22="",L22=""),"Facture à recevoir",IF(J22="","BL manquant",IF(OR(H22="",I22=""),"Commande manquante",IF(AND(ABS(Q22)&gt;$B$3,ABS(R22)&gt;$B$3),"Écarts prix et quantité",IF(ABS(R22)&gt;$B$3,"Écart de prix",IF(ABS(Q22)&gt;$B$3,"Écart de quantité","Conforme"))))))))</f>
        <v/>
      </c>
      <c r="V22" s="3"/>
      <c r="W22" s="3"/>
      <c r="X22" s="0" t="str">
        <f aca="false">IF(A22="","",IF(COUNTIF(A$7:A22,A22)=1,MAX(X$6:X21)+1,""))</f>
        <v/>
      </c>
      <c r="Y22" s="0" t="n">
        <f aca="false">IF(ISNUMBER(S22),M22,0)</f>
        <v>0</v>
      </c>
      <c r="Z22" s="0" t="n">
        <f aca="false">IF(ISNUMBER(S22),N22,0)</f>
        <v>0</v>
      </c>
    </row>
    <row r="23" customFormat="false" ht="15" hidden="false" customHeight="false" outlineLevel="0" collapsed="false">
      <c r="A23" s="3"/>
      <c r="B23" s="3"/>
      <c r="C23" s="3"/>
      <c r="D23" s="3"/>
      <c r="E23" s="3"/>
      <c r="F23" s="15"/>
      <c r="G23" s="3"/>
      <c r="H23" s="16"/>
      <c r="I23" s="11"/>
      <c r="J23" s="16"/>
      <c r="K23" s="16"/>
      <c r="L23" s="11"/>
      <c r="M23" s="17" t="str">
        <f aca="false">IF(OR(J23="",I23=""),"",ROUND(J23*I23,2))</f>
        <v/>
      </c>
      <c r="N23" s="17" t="str">
        <f aca="false">IF(OR(K23="",L23=""),"",ROUND(K23*L23,2))</f>
        <v/>
      </c>
      <c r="O23" s="18" t="str">
        <f aca="false">IF(OR(K23="",J23=""),"",K23-J23)</f>
        <v/>
      </c>
      <c r="P23" s="19" t="str">
        <f aca="false">IF(OR(L23="",I23=""),"",ROUND(L23-I23,4))</f>
        <v/>
      </c>
      <c r="Q23" s="17" t="str">
        <f aca="false">IF(S23="","",ROUND((K23-J23)*I23,2))</f>
        <v/>
      </c>
      <c r="R23" s="17" t="str">
        <f aca="false">IF(S23="","",ROUND(S23-Q23,2))</f>
        <v/>
      </c>
      <c r="S23" s="17" t="str">
        <f aca="false">IF(OR(M23="",N23=""),"",ROUND(N23-M23,2))</f>
        <v/>
      </c>
      <c r="T23" s="18" t="str">
        <f aca="false">IF(OR(H23="",J23=""),"",H23-J23)</f>
        <v/>
      </c>
      <c r="U23" s="5" t="str">
        <f aca="false">IF(COUNTA(A23,G23,H23,J23,K23)=0,"",IF(AND(K23="",J23=""),"Commande ouverte",IF(OR(K23="",L23=""),"Facture à recevoir",IF(J23="","BL manquant",IF(OR(H23="",I23=""),"Commande manquante",IF(AND(ABS(Q23)&gt;$B$3,ABS(R23)&gt;$B$3),"Écarts prix et quantité",IF(ABS(R23)&gt;$B$3,"Écart de prix",IF(ABS(Q23)&gt;$B$3,"Écart de quantité","Conforme"))))))))</f>
        <v/>
      </c>
      <c r="V23" s="3"/>
      <c r="W23" s="3"/>
      <c r="X23" s="0" t="str">
        <f aca="false">IF(A23="","",IF(COUNTIF(A$7:A23,A23)=1,MAX(X$6:X22)+1,""))</f>
        <v/>
      </c>
      <c r="Y23" s="0" t="n">
        <f aca="false">IF(ISNUMBER(S23),M23,0)</f>
        <v>0</v>
      </c>
      <c r="Z23" s="0" t="n">
        <f aca="false">IF(ISNUMBER(S23),N23,0)</f>
        <v>0</v>
      </c>
    </row>
    <row r="24" customFormat="false" ht="15" hidden="false" customHeight="false" outlineLevel="0" collapsed="false">
      <c r="A24" s="3"/>
      <c r="B24" s="3"/>
      <c r="C24" s="3"/>
      <c r="D24" s="3"/>
      <c r="E24" s="3"/>
      <c r="F24" s="15"/>
      <c r="G24" s="3"/>
      <c r="H24" s="16"/>
      <c r="I24" s="11"/>
      <c r="J24" s="16"/>
      <c r="K24" s="16"/>
      <c r="L24" s="11"/>
      <c r="M24" s="17" t="str">
        <f aca="false">IF(OR(J24="",I24=""),"",ROUND(J24*I24,2))</f>
        <v/>
      </c>
      <c r="N24" s="17" t="str">
        <f aca="false">IF(OR(K24="",L24=""),"",ROUND(K24*L24,2))</f>
        <v/>
      </c>
      <c r="O24" s="18" t="str">
        <f aca="false">IF(OR(K24="",J24=""),"",K24-J24)</f>
        <v/>
      </c>
      <c r="P24" s="19" t="str">
        <f aca="false">IF(OR(L24="",I24=""),"",ROUND(L24-I24,4))</f>
        <v/>
      </c>
      <c r="Q24" s="17" t="str">
        <f aca="false">IF(S24="","",ROUND((K24-J24)*I24,2))</f>
        <v/>
      </c>
      <c r="R24" s="17" t="str">
        <f aca="false">IF(S24="","",ROUND(S24-Q24,2))</f>
        <v/>
      </c>
      <c r="S24" s="17" t="str">
        <f aca="false">IF(OR(M24="",N24=""),"",ROUND(N24-M24,2))</f>
        <v/>
      </c>
      <c r="T24" s="18" t="str">
        <f aca="false">IF(OR(H24="",J24=""),"",H24-J24)</f>
        <v/>
      </c>
      <c r="U24" s="5" t="str">
        <f aca="false">IF(COUNTA(A24,G24,H24,J24,K24)=0,"",IF(AND(K24="",J24=""),"Commande ouverte",IF(OR(K24="",L24=""),"Facture à recevoir",IF(J24="","BL manquant",IF(OR(H24="",I24=""),"Commande manquante",IF(AND(ABS(Q24)&gt;$B$3,ABS(R24)&gt;$B$3),"Écarts prix et quantité",IF(ABS(R24)&gt;$B$3,"Écart de prix",IF(ABS(Q24)&gt;$B$3,"Écart de quantité","Conforme"))))))))</f>
        <v/>
      </c>
      <c r="V24" s="3"/>
      <c r="W24" s="3"/>
      <c r="X24" s="0" t="str">
        <f aca="false">IF(A24="","",IF(COUNTIF(A$7:A24,A24)=1,MAX(X$6:X23)+1,""))</f>
        <v/>
      </c>
      <c r="Y24" s="0" t="n">
        <f aca="false">IF(ISNUMBER(S24),M24,0)</f>
        <v>0</v>
      </c>
      <c r="Z24" s="0" t="n">
        <f aca="false">IF(ISNUMBER(S24),N24,0)</f>
        <v>0</v>
      </c>
    </row>
    <row r="25" customFormat="false" ht="15" hidden="false" customHeight="false" outlineLevel="0" collapsed="false">
      <c r="A25" s="3"/>
      <c r="B25" s="3"/>
      <c r="C25" s="3"/>
      <c r="D25" s="3"/>
      <c r="E25" s="3"/>
      <c r="F25" s="15"/>
      <c r="G25" s="3"/>
      <c r="H25" s="16"/>
      <c r="I25" s="11"/>
      <c r="J25" s="16"/>
      <c r="K25" s="16"/>
      <c r="L25" s="11"/>
      <c r="M25" s="17" t="str">
        <f aca="false">IF(OR(J25="",I25=""),"",ROUND(J25*I25,2))</f>
        <v/>
      </c>
      <c r="N25" s="17" t="str">
        <f aca="false">IF(OR(K25="",L25=""),"",ROUND(K25*L25,2))</f>
        <v/>
      </c>
      <c r="O25" s="18" t="str">
        <f aca="false">IF(OR(K25="",J25=""),"",K25-J25)</f>
        <v/>
      </c>
      <c r="P25" s="19" t="str">
        <f aca="false">IF(OR(L25="",I25=""),"",ROUND(L25-I25,4))</f>
        <v/>
      </c>
      <c r="Q25" s="17" t="str">
        <f aca="false">IF(S25="","",ROUND((K25-J25)*I25,2))</f>
        <v/>
      </c>
      <c r="R25" s="17" t="str">
        <f aca="false">IF(S25="","",ROUND(S25-Q25,2))</f>
        <v/>
      </c>
      <c r="S25" s="17" t="str">
        <f aca="false">IF(OR(M25="",N25=""),"",ROUND(N25-M25,2))</f>
        <v/>
      </c>
      <c r="T25" s="18" t="str">
        <f aca="false">IF(OR(H25="",J25=""),"",H25-J25)</f>
        <v/>
      </c>
      <c r="U25" s="5" t="str">
        <f aca="false">IF(COUNTA(A25,G25,H25,J25,K25)=0,"",IF(AND(K25="",J25=""),"Commande ouverte",IF(OR(K25="",L25=""),"Facture à recevoir",IF(J25="","BL manquant",IF(OR(H25="",I25=""),"Commande manquante",IF(AND(ABS(Q25)&gt;$B$3,ABS(R25)&gt;$B$3),"Écarts prix et quantité",IF(ABS(R25)&gt;$B$3,"Écart de prix",IF(ABS(Q25)&gt;$B$3,"Écart de quantité","Conforme"))))))))</f>
        <v/>
      </c>
      <c r="V25" s="3"/>
      <c r="W25" s="3"/>
      <c r="X25" s="0" t="str">
        <f aca="false">IF(A25="","",IF(COUNTIF(A$7:A25,A25)=1,MAX(X$6:X24)+1,""))</f>
        <v/>
      </c>
      <c r="Y25" s="0" t="n">
        <f aca="false">IF(ISNUMBER(S25),M25,0)</f>
        <v>0</v>
      </c>
      <c r="Z25" s="0" t="n">
        <f aca="false">IF(ISNUMBER(S25),N25,0)</f>
        <v>0</v>
      </c>
    </row>
    <row r="26" customFormat="false" ht="15" hidden="false" customHeight="false" outlineLevel="0" collapsed="false">
      <c r="A26" s="3"/>
      <c r="B26" s="3"/>
      <c r="C26" s="3"/>
      <c r="D26" s="3"/>
      <c r="E26" s="3"/>
      <c r="F26" s="15"/>
      <c r="G26" s="3"/>
      <c r="H26" s="16"/>
      <c r="I26" s="11"/>
      <c r="J26" s="16"/>
      <c r="K26" s="16"/>
      <c r="L26" s="11"/>
      <c r="M26" s="17" t="str">
        <f aca="false">IF(OR(J26="",I26=""),"",ROUND(J26*I26,2))</f>
        <v/>
      </c>
      <c r="N26" s="17" t="str">
        <f aca="false">IF(OR(K26="",L26=""),"",ROUND(K26*L26,2))</f>
        <v/>
      </c>
      <c r="O26" s="18" t="str">
        <f aca="false">IF(OR(K26="",J26=""),"",K26-J26)</f>
        <v/>
      </c>
      <c r="P26" s="19" t="str">
        <f aca="false">IF(OR(L26="",I26=""),"",ROUND(L26-I26,4))</f>
        <v/>
      </c>
      <c r="Q26" s="17" t="str">
        <f aca="false">IF(S26="","",ROUND((K26-J26)*I26,2))</f>
        <v/>
      </c>
      <c r="R26" s="17" t="str">
        <f aca="false">IF(S26="","",ROUND(S26-Q26,2))</f>
        <v/>
      </c>
      <c r="S26" s="17" t="str">
        <f aca="false">IF(OR(M26="",N26=""),"",ROUND(N26-M26,2))</f>
        <v/>
      </c>
      <c r="T26" s="18" t="str">
        <f aca="false">IF(OR(H26="",J26=""),"",H26-J26)</f>
        <v/>
      </c>
      <c r="U26" s="5" t="str">
        <f aca="false">IF(COUNTA(A26,G26,H26,J26,K26)=0,"",IF(AND(K26="",J26=""),"Commande ouverte",IF(OR(K26="",L26=""),"Facture à recevoir",IF(J26="","BL manquant",IF(OR(H26="",I26=""),"Commande manquante",IF(AND(ABS(Q26)&gt;$B$3,ABS(R26)&gt;$B$3),"Écarts prix et quantité",IF(ABS(R26)&gt;$B$3,"Écart de prix",IF(ABS(Q26)&gt;$B$3,"Écart de quantité","Conforme"))))))))</f>
        <v/>
      </c>
      <c r="V26" s="3"/>
      <c r="W26" s="3"/>
      <c r="X26" s="0" t="str">
        <f aca="false">IF(A26="","",IF(COUNTIF(A$7:A26,A26)=1,MAX(X$6:X25)+1,""))</f>
        <v/>
      </c>
      <c r="Y26" s="0" t="n">
        <f aca="false">IF(ISNUMBER(S26),M26,0)</f>
        <v>0</v>
      </c>
      <c r="Z26" s="0" t="n">
        <f aca="false">IF(ISNUMBER(S26),N26,0)</f>
        <v>0</v>
      </c>
    </row>
    <row r="27" customFormat="false" ht="15" hidden="false" customHeight="false" outlineLevel="0" collapsed="false">
      <c r="A27" s="3"/>
      <c r="B27" s="3"/>
      <c r="C27" s="3"/>
      <c r="D27" s="3"/>
      <c r="E27" s="3"/>
      <c r="F27" s="15"/>
      <c r="G27" s="3"/>
      <c r="H27" s="16"/>
      <c r="I27" s="11"/>
      <c r="J27" s="16"/>
      <c r="K27" s="16"/>
      <c r="L27" s="11"/>
      <c r="M27" s="17" t="str">
        <f aca="false">IF(OR(J27="",I27=""),"",ROUND(J27*I27,2))</f>
        <v/>
      </c>
      <c r="N27" s="17" t="str">
        <f aca="false">IF(OR(K27="",L27=""),"",ROUND(K27*L27,2))</f>
        <v/>
      </c>
      <c r="O27" s="18" t="str">
        <f aca="false">IF(OR(K27="",J27=""),"",K27-J27)</f>
        <v/>
      </c>
      <c r="P27" s="19" t="str">
        <f aca="false">IF(OR(L27="",I27=""),"",ROUND(L27-I27,4))</f>
        <v/>
      </c>
      <c r="Q27" s="17" t="str">
        <f aca="false">IF(S27="","",ROUND((K27-J27)*I27,2))</f>
        <v/>
      </c>
      <c r="R27" s="17" t="str">
        <f aca="false">IF(S27="","",ROUND(S27-Q27,2))</f>
        <v/>
      </c>
      <c r="S27" s="17" t="str">
        <f aca="false">IF(OR(M27="",N27=""),"",ROUND(N27-M27,2))</f>
        <v/>
      </c>
      <c r="T27" s="18" t="str">
        <f aca="false">IF(OR(H27="",J27=""),"",H27-J27)</f>
        <v/>
      </c>
      <c r="U27" s="5" t="str">
        <f aca="false">IF(COUNTA(A27,G27,H27,J27,K27)=0,"",IF(AND(K27="",J27=""),"Commande ouverte",IF(OR(K27="",L27=""),"Facture à recevoir",IF(J27="","BL manquant",IF(OR(H27="",I27=""),"Commande manquante",IF(AND(ABS(Q27)&gt;$B$3,ABS(R27)&gt;$B$3),"Écarts prix et quantité",IF(ABS(R27)&gt;$B$3,"Écart de prix",IF(ABS(Q27)&gt;$B$3,"Écart de quantité","Conforme"))))))))</f>
        <v/>
      </c>
      <c r="V27" s="3"/>
      <c r="W27" s="3"/>
      <c r="X27" s="0" t="str">
        <f aca="false">IF(A27="","",IF(COUNTIF(A$7:A27,A27)=1,MAX(X$6:X26)+1,""))</f>
        <v/>
      </c>
      <c r="Y27" s="0" t="n">
        <f aca="false">IF(ISNUMBER(S27),M27,0)</f>
        <v>0</v>
      </c>
      <c r="Z27" s="0" t="n">
        <f aca="false">IF(ISNUMBER(S27),N27,0)</f>
        <v>0</v>
      </c>
    </row>
    <row r="28" customFormat="false" ht="15" hidden="false" customHeight="false" outlineLevel="0" collapsed="false">
      <c r="A28" s="3"/>
      <c r="B28" s="3"/>
      <c r="C28" s="3"/>
      <c r="D28" s="3"/>
      <c r="E28" s="3"/>
      <c r="F28" s="15"/>
      <c r="G28" s="3"/>
      <c r="H28" s="16"/>
      <c r="I28" s="11"/>
      <c r="J28" s="16"/>
      <c r="K28" s="16"/>
      <c r="L28" s="11"/>
      <c r="M28" s="17" t="str">
        <f aca="false">IF(OR(J28="",I28=""),"",ROUND(J28*I28,2))</f>
        <v/>
      </c>
      <c r="N28" s="17" t="str">
        <f aca="false">IF(OR(K28="",L28=""),"",ROUND(K28*L28,2))</f>
        <v/>
      </c>
      <c r="O28" s="18" t="str">
        <f aca="false">IF(OR(K28="",J28=""),"",K28-J28)</f>
        <v/>
      </c>
      <c r="P28" s="19" t="str">
        <f aca="false">IF(OR(L28="",I28=""),"",ROUND(L28-I28,4))</f>
        <v/>
      </c>
      <c r="Q28" s="17" t="str">
        <f aca="false">IF(S28="","",ROUND((K28-J28)*I28,2))</f>
        <v/>
      </c>
      <c r="R28" s="17" t="str">
        <f aca="false">IF(S28="","",ROUND(S28-Q28,2))</f>
        <v/>
      </c>
      <c r="S28" s="17" t="str">
        <f aca="false">IF(OR(M28="",N28=""),"",ROUND(N28-M28,2))</f>
        <v/>
      </c>
      <c r="T28" s="18" t="str">
        <f aca="false">IF(OR(H28="",J28=""),"",H28-J28)</f>
        <v/>
      </c>
      <c r="U28" s="5" t="str">
        <f aca="false">IF(COUNTA(A28,G28,H28,J28,K28)=0,"",IF(AND(K28="",J28=""),"Commande ouverte",IF(OR(K28="",L28=""),"Facture à recevoir",IF(J28="","BL manquant",IF(OR(H28="",I28=""),"Commande manquante",IF(AND(ABS(Q28)&gt;$B$3,ABS(R28)&gt;$B$3),"Écarts prix et quantité",IF(ABS(R28)&gt;$B$3,"Écart de prix",IF(ABS(Q28)&gt;$B$3,"Écart de quantité","Conforme"))))))))</f>
        <v/>
      </c>
      <c r="V28" s="3"/>
      <c r="W28" s="3"/>
      <c r="X28" s="0" t="str">
        <f aca="false">IF(A28="","",IF(COUNTIF(A$7:A28,A28)=1,MAX(X$6:X27)+1,""))</f>
        <v/>
      </c>
      <c r="Y28" s="0" t="n">
        <f aca="false">IF(ISNUMBER(S28),M28,0)</f>
        <v>0</v>
      </c>
      <c r="Z28" s="0" t="n">
        <f aca="false">IF(ISNUMBER(S28),N28,0)</f>
        <v>0</v>
      </c>
    </row>
    <row r="29" customFormat="false" ht="15" hidden="false" customHeight="false" outlineLevel="0" collapsed="false">
      <c r="A29" s="3"/>
      <c r="B29" s="3"/>
      <c r="C29" s="3"/>
      <c r="D29" s="3"/>
      <c r="E29" s="3"/>
      <c r="F29" s="15"/>
      <c r="G29" s="3"/>
      <c r="H29" s="16"/>
      <c r="I29" s="11"/>
      <c r="J29" s="16"/>
      <c r="K29" s="16"/>
      <c r="L29" s="11"/>
      <c r="M29" s="17" t="str">
        <f aca="false">IF(OR(J29="",I29=""),"",ROUND(J29*I29,2))</f>
        <v/>
      </c>
      <c r="N29" s="17" t="str">
        <f aca="false">IF(OR(K29="",L29=""),"",ROUND(K29*L29,2))</f>
        <v/>
      </c>
      <c r="O29" s="18" t="str">
        <f aca="false">IF(OR(K29="",J29=""),"",K29-J29)</f>
        <v/>
      </c>
      <c r="P29" s="19" t="str">
        <f aca="false">IF(OR(L29="",I29=""),"",ROUND(L29-I29,4))</f>
        <v/>
      </c>
      <c r="Q29" s="17" t="str">
        <f aca="false">IF(S29="","",ROUND((K29-J29)*I29,2))</f>
        <v/>
      </c>
      <c r="R29" s="17" t="str">
        <f aca="false">IF(S29="","",ROUND(S29-Q29,2))</f>
        <v/>
      </c>
      <c r="S29" s="17" t="str">
        <f aca="false">IF(OR(M29="",N29=""),"",ROUND(N29-M29,2))</f>
        <v/>
      </c>
      <c r="T29" s="18" t="str">
        <f aca="false">IF(OR(H29="",J29=""),"",H29-J29)</f>
        <v/>
      </c>
      <c r="U29" s="5" t="str">
        <f aca="false">IF(COUNTA(A29,G29,H29,J29,K29)=0,"",IF(AND(K29="",J29=""),"Commande ouverte",IF(OR(K29="",L29=""),"Facture à recevoir",IF(J29="","BL manquant",IF(OR(H29="",I29=""),"Commande manquante",IF(AND(ABS(Q29)&gt;$B$3,ABS(R29)&gt;$B$3),"Écarts prix et quantité",IF(ABS(R29)&gt;$B$3,"Écart de prix",IF(ABS(Q29)&gt;$B$3,"Écart de quantité","Conforme"))))))))</f>
        <v/>
      </c>
      <c r="V29" s="3"/>
      <c r="W29" s="3"/>
      <c r="X29" s="0" t="str">
        <f aca="false">IF(A29="","",IF(COUNTIF(A$7:A29,A29)=1,MAX(X$6:X28)+1,""))</f>
        <v/>
      </c>
      <c r="Y29" s="0" t="n">
        <f aca="false">IF(ISNUMBER(S29),M29,0)</f>
        <v>0</v>
      </c>
      <c r="Z29" s="0" t="n">
        <f aca="false">IF(ISNUMBER(S29),N29,0)</f>
        <v>0</v>
      </c>
    </row>
    <row r="30" customFormat="false" ht="15" hidden="false" customHeight="false" outlineLevel="0" collapsed="false">
      <c r="A30" s="3"/>
      <c r="B30" s="3"/>
      <c r="C30" s="3"/>
      <c r="D30" s="3"/>
      <c r="E30" s="3"/>
      <c r="F30" s="15"/>
      <c r="G30" s="3"/>
      <c r="H30" s="16"/>
      <c r="I30" s="11"/>
      <c r="J30" s="16"/>
      <c r="K30" s="16"/>
      <c r="L30" s="11"/>
      <c r="M30" s="17" t="str">
        <f aca="false">IF(OR(J30="",I30=""),"",ROUND(J30*I30,2))</f>
        <v/>
      </c>
      <c r="N30" s="17" t="str">
        <f aca="false">IF(OR(K30="",L30=""),"",ROUND(K30*L30,2))</f>
        <v/>
      </c>
      <c r="O30" s="18" t="str">
        <f aca="false">IF(OR(K30="",J30=""),"",K30-J30)</f>
        <v/>
      </c>
      <c r="P30" s="19" t="str">
        <f aca="false">IF(OR(L30="",I30=""),"",ROUND(L30-I30,4))</f>
        <v/>
      </c>
      <c r="Q30" s="17" t="str">
        <f aca="false">IF(S30="","",ROUND((K30-J30)*I30,2))</f>
        <v/>
      </c>
      <c r="R30" s="17" t="str">
        <f aca="false">IF(S30="","",ROUND(S30-Q30,2))</f>
        <v/>
      </c>
      <c r="S30" s="17" t="str">
        <f aca="false">IF(OR(M30="",N30=""),"",ROUND(N30-M30,2))</f>
        <v/>
      </c>
      <c r="T30" s="18" t="str">
        <f aca="false">IF(OR(H30="",J30=""),"",H30-J30)</f>
        <v/>
      </c>
      <c r="U30" s="5" t="str">
        <f aca="false">IF(COUNTA(A30,G30,H30,J30,K30)=0,"",IF(AND(K30="",J30=""),"Commande ouverte",IF(OR(K30="",L30=""),"Facture à recevoir",IF(J30="","BL manquant",IF(OR(H30="",I30=""),"Commande manquante",IF(AND(ABS(Q30)&gt;$B$3,ABS(R30)&gt;$B$3),"Écarts prix et quantité",IF(ABS(R30)&gt;$B$3,"Écart de prix",IF(ABS(Q30)&gt;$B$3,"Écart de quantité","Conforme"))))))))</f>
        <v/>
      </c>
      <c r="V30" s="3"/>
      <c r="W30" s="3"/>
      <c r="X30" s="0" t="str">
        <f aca="false">IF(A30="","",IF(COUNTIF(A$7:A30,A30)=1,MAX(X$6:X29)+1,""))</f>
        <v/>
      </c>
      <c r="Y30" s="0" t="n">
        <f aca="false">IF(ISNUMBER(S30),M30,0)</f>
        <v>0</v>
      </c>
      <c r="Z30" s="0" t="n">
        <f aca="false">IF(ISNUMBER(S30),N30,0)</f>
        <v>0</v>
      </c>
    </row>
    <row r="31" customFormat="false" ht="15" hidden="false" customHeight="false" outlineLevel="0" collapsed="false">
      <c r="A31" s="3"/>
      <c r="B31" s="3"/>
      <c r="C31" s="3"/>
      <c r="D31" s="3"/>
      <c r="E31" s="3"/>
      <c r="F31" s="15"/>
      <c r="G31" s="3"/>
      <c r="H31" s="16"/>
      <c r="I31" s="11"/>
      <c r="J31" s="16"/>
      <c r="K31" s="16"/>
      <c r="L31" s="11"/>
      <c r="M31" s="17" t="str">
        <f aca="false">IF(OR(J31="",I31=""),"",ROUND(J31*I31,2))</f>
        <v/>
      </c>
      <c r="N31" s="17" t="str">
        <f aca="false">IF(OR(K31="",L31=""),"",ROUND(K31*L31,2))</f>
        <v/>
      </c>
      <c r="O31" s="18" t="str">
        <f aca="false">IF(OR(K31="",J31=""),"",K31-J31)</f>
        <v/>
      </c>
      <c r="P31" s="19" t="str">
        <f aca="false">IF(OR(L31="",I31=""),"",ROUND(L31-I31,4))</f>
        <v/>
      </c>
      <c r="Q31" s="17" t="str">
        <f aca="false">IF(S31="","",ROUND((K31-J31)*I31,2))</f>
        <v/>
      </c>
      <c r="R31" s="17" t="str">
        <f aca="false">IF(S31="","",ROUND(S31-Q31,2))</f>
        <v/>
      </c>
      <c r="S31" s="17" t="str">
        <f aca="false">IF(OR(M31="",N31=""),"",ROUND(N31-M31,2))</f>
        <v/>
      </c>
      <c r="T31" s="18" t="str">
        <f aca="false">IF(OR(H31="",J31=""),"",H31-J31)</f>
        <v/>
      </c>
      <c r="U31" s="5" t="str">
        <f aca="false">IF(COUNTA(A31,G31,H31,J31,K31)=0,"",IF(AND(K31="",J31=""),"Commande ouverte",IF(OR(K31="",L31=""),"Facture à recevoir",IF(J31="","BL manquant",IF(OR(H31="",I31=""),"Commande manquante",IF(AND(ABS(Q31)&gt;$B$3,ABS(R31)&gt;$B$3),"Écarts prix et quantité",IF(ABS(R31)&gt;$B$3,"Écart de prix",IF(ABS(Q31)&gt;$B$3,"Écart de quantité","Conforme"))))))))</f>
        <v/>
      </c>
      <c r="V31" s="3"/>
      <c r="W31" s="3"/>
      <c r="X31" s="0" t="str">
        <f aca="false">IF(A31="","",IF(COUNTIF(A$7:A31,A31)=1,MAX(X$6:X30)+1,""))</f>
        <v/>
      </c>
      <c r="Y31" s="0" t="n">
        <f aca="false">IF(ISNUMBER(S31),M31,0)</f>
        <v>0</v>
      </c>
      <c r="Z31" s="0" t="n">
        <f aca="false">IF(ISNUMBER(S31),N31,0)</f>
        <v>0</v>
      </c>
    </row>
    <row r="32" customFormat="false" ht="15" hidden="false" customHeight="false" outlineLevel="0" collapsed="false">
      <c r="A32" s="3"/>
      <c r="B32" s="3"/>
      <c r="C32" s="3"/>
      <c r="D32" s="3"/>
      <c r="E32" s="3"/>
      <c r="F32" s="15"/>
      <c r="G32" s="3"/>
      <c r="H32" s="16"/>
      <c r="I32" s="11"/>
      <c r="J32" s="16"/>
      <c r="K32" s="16"/>
      <c r="L32" s="11"/>
      <c r="M32" s="17" t="str">
        <f aca="false">IF(OR(J32="",I32=""),"",ROUND(J32*I32,2))</f>
        <v/>
      </c>
      <c r="N32" s="17" t="str">
        <f aca="false">IF(OR(K32="",L32=""),"",ROUND(K32*L32,2))</f>
        <v/>
      </c>
      <c r="O32" s="18" t="str">
        <f aca="false">IF(OR(K32="",J32=""),"",K32-J32)</f>
        <v/>
      </c>
      <c r="P32" s="19" t="str">
        <f aca="false">IF(OR(L32="",I32=""),"",ROUND(L32-I32,4))</f>
        <v/>
      </c>
      <c r="Q32" s="17" t="str">
        <f aca="false">IF(S32="","",ROUND((K32-J32)*I32,2))</f>
        <v/>
      </c>
      <c r="R32" s="17" t="str">
        <f aca="false">IF(S32="","",ROUND(S32-Q32,2))</f>
        <v/>
      </c>
      <c r="S32" s="17" t="str">
        <f aca="false">IF(OR(M32="",N32=""),"",ROUND(N32-M32,2))</f>
        <v/>
      </c>
      <c r="T32" s="18" t="str">
        <f aca="false">IF(OR(H32="",J32=""),"",H32-J32)</f>
        <v/>
      </c>
      <c r="U32" s="5" t="str">
        <f aca="false">IF(COUNTA(A32,G32,H32,J32,K32)=0,"",IF(AND(K32="",J32=""),"Commande ouverte",IF(OR(K32="",L32=""),"Facture à recevoir",IF(J32="","BL manquant",IF(OR(H32="",I32=""),"Commande manquante",IF(AND(ABS(Q32)&gt;$B$3,ABS(R32)&gt;$B$3),"Écarts prix et quantité",IF(ABS(R32)&gt;$B$3,"Écart de prix",IF(ABS(Q32)&gt;$B$3,"Écart de quantité","Conforme"))))))))</f>
        <v/>
      </c>
      <c r="V32" s="3"/>
      <c r="W32" s="3"/>
      <c r="X32" s="0" t="str">
        <f aca="false">IF(A32="","",IF(COUNTIF(A$7:A32,A32)=1,MAX(X$6:X31)+1,""))</f>
        <v/>
      </c>
      <c r="Y32" s="0" t="n">
        <f aca="false">IF(ISNUMBER(S32),M32,0)</f>
        <v>0</v>
      </c>
      <c r="Z32" s="0" t="n">
        <f aca="false">IF(ISNUMBER(S32),N32,0)</f>
        <v>0</v>
      </c>
    </row>
    <row r="33" customFormat="false" ht="15" hidden="false" customHeight="false" outlineLevel="0" collapsed="false">
      <c r="A33" s="3"/>
      <c r="B33" s="3"/>
      <c r="C33" s="3"/>
      <c r="D33" s="3"/>
      <c r="E33" s="3"/>
      <c r="F33" s="15"/>
      <c r="G33" s="3"/>
      <c r="H33" s="16"/>
      <c r="I33" s="11"/>
      <c r="J33" s="16"/>
      <c r="K33" s="16"/>
      <c r="L33" s="11"/>
      <c r="M33" s="17" t="str">
        <f aca="false">IF(OR(J33="",I33=""),"",ROUND(J33*I33,2))</f>
        <v/>
      </c>
      <c r="N33" s="17" t="str">
        <f aca="false">IF(OR(K33="",L33=""),"",ROUND(K33*L33,2))</f>
        <v/>
      </c>
      <c r="O33" s="18" t="str">
        <f aca="false">IF(OR(K33="",J33=""),"",K33-J33)</f>
        <v/>
      </c>
      <c r="P33" s="19" t="str">
        <f aca="false">IF(OR(L33="",I33=""),"",ROUND(L33-I33,4))</f>
        <v/>
      </c>
      <c r="Q33" s="17" t="str">
        <f aca="false">IF(S33="","",ROUND((K33-J33)*I33,2))</f>
        <v/>
      </c>
      <c r="R33" s="17" t="str">
        <f aca="false">IF(S33="","",ROUND(S33-Q33,2))</f>
        <v/>
      </c>
      <c r="S33" s="17" t="str">
        <f aca="false">IF(OR(M33="",N33=""),"",ROUND(N33-M33,2))</f>
        <v/>
      </c>
      <c r="T33" s="18" t="str">
        <f aca="false">IF(OR(H33="",J33=""),"",H33-J33)</f>
        <v/>
      </c>
      <c r="U33" s="5" t="str">
        <f aca="false">IF(COUNTA(A33,G33,H33,J33,K33)=0,"",IF(AND(K33="",J33=""),"Commande ouverte",IF(OR(K33="",L33=""),"Facture à recevoir",IF(J33="","BL manquant",IF(OR(H33="",I33=""),"Commande manquante",IF(AND(ABS(Q33)&gt;$B$3,ABS(R33)&gt;$B$3),"Écarts prix et quantité",IF(ABS(R33)&gt;$B$3,"Écart de prix",IF(ABS(Q33)&gt;$B$3,"Écart de quantité","Conforme"))))))))</f>
        <v/>
      </c>
      <c r="V33" s="3"/>
      <c r="W33" s="3"/>
      <c r="X33" s="0" t="str">
        <f aca="false">IF(A33="","",IF(COUNTIF(A$7:A33,A33)=1,MAX(X$6:X32)+1,""))</f>
        <v/>
      </c>
      <c r="Y33" s="0" t="n">
        <f aca="false">IF(ISNUMBER(S33),M33,0)</f>
        <v>0</v>
      </c>
      <c r="Z33" s="0" t="n">
        <f aca="false">IF(ISNUMBER(S33),N33,0)</f>
        <v>0</v>
      </c>
    </row>
    <row r="34" customFormat="false" ht="15" hidden="false" customHeight="false" outlineLevel="0" collapsed="false">
      <c r="A34" s="3"/>
      <c r="B34" s="3"/>
      <c r="C34" s="3"/>
      <c r="D34" s="3"/>
      <c r="E34" s="3"/>
      <c r="F34" s="15"/>
      <c r="G34" s="3"/>
      <c r="H34" s="16"/>
      <c r="I34" s="11"/>
      <c r="J34" s="16"/>
      <c r="K34" s="16"/>
      <c r="L34" s="11"/>
      <c r="M34" s="17" t="str">
        <f aca="false">IF(OR(J34="",I34=""),"",ROUND(J34*I34,2))</f>
        <v/>
      </c>
      <c r="N34" s="17" t="str">
        <f aca="false">IF(OR(K34="",L34=""),"",ROUND(K34*L34,2))</f>
        <v/>
      </c>
      <c r="O34" s="18" t="str">
        <f aca="false">IF(OR(K34="",J34=""),"",K34-J34)</f>
        <v/>
      </c>
      <c r="P34" s="19" t="str">
        <f aca="false">IF(OR(L34="",I34=""),"",ROUND(L34-I34,4))</f>
        <v/>
      </c>
      <c r="Q34" s="17" t="str">
        <f aca="false">IF(S34="","",ROUND((K34-J34)*I34,2))</f>
        <v/>
      </c>
      <c r="R34" s="17" t="str">
        <f aca="false">IF(S34="","",ROUND(S34-Q34,2))</f>
        <v/>
      </c>
      <c r="S34" s="17" t="str">
        <f aca="false">IF(OR(M34="",N34=""),"",ROUND(N34-M34,2))</f>
        <v/>
      </c>
      <c r="T34" s="18" t="str">
        <f aca="false">IF(OR(H34="",J34=""),"",H34-J34)</f>
        <v/>
      </c>
      <c r="U34" s="5" t="str">
        <f aca="false">IF(COUNTA(A34,G34,H34,J34,K34)=0,"",IF(AND(K34="",J34=""),"Commande ouverte",IF(OR(K34="",L34=""),"Facture à recevoir",IF(J34="","BL manquant",IF(OR(H34="",I34=""),"Commande manquante",IF(AND(ABS(Q34)&gt;$B$3,ABS(R34)&gt;$B$3),"Écarts prix et quantité",IF(ABS(R34)&gt;$B$3,"Écart de prix",IF(ABS(Q34)&gt;$B$3,"Écart de quantité","Conforme"))))))))</f>
        <v/>
      </c>
      <c r="V34" s="3"/>
      <c r="W34" s="3"/>
      <c r="X34" s="0" t="str">
        <f aca="false">IF(A34="","",IF(COUNTIF(A$7:A34,A34)=1,MAX(X$6:X33)+1,""))</f>
        <v/>
      </c>
      <c r="Y34" s="0" t="n">
        <f aca="false">IF(ISNUMBER(S34),M34,0)</f>
        <v>0</v>
      </c>
      <c r="Z34" s="0" t="n">
        <f aca="false">IF(ISNUMBER(S34),N34,0)</f>
        <v>0</v>
      </c>
    </row>
    <row r="35" customFormat="false" ht="15" hidden="false" customHeight="false" outlineLevel="0" collapsed="false">
      <c r="A35" s="3"/>
      <c r="B35" s="3"/>
      <c r="C35" s="3"/>
      <c r="D35" s="3"/>
      <c r="E35" s="3"/>
      <c r="F35" s="15"/>
      <c r="G35" s="3"/>
      <c r="H35" s="16"/>
      <c r="I35" s="11"/>
      <c r="J35" s="16"/>
      <c r="K35" s="16"/>
      <c r="L35" s="11"/>
      <c r="M35" s="17" t="str">
        <f aca="false">IF(OR(J35="",I35=""),"",ROUND(J35*I35,2))</f>
        <v/>
      </c>
      <c r="N35" s="17" t="str">
        <f aca="false">IF(OR(K35="",L35=""),"",ROUND(K35*L35,2))</f>
        <v/>
      </c>
      <c r="O35" s="18" t="str">
        <f aca="false">IF(OR(K35="",J35=""),"",K35-J35)</f>
        <v/>
      </c>
      <c r="P35" s="19" t="str">
        <f aca="false">IF(OR(L35="",I35=""),"",ROUND(L35-I35,4))</f>
        <v/>
      </c>
      <c r="Q35" s="17" t="str">
        <f aca="false">IF(S35="","",ROUND((K35-J35)*I35,2))</f>
        <v/>
      </c>
      <c r="R35" s="17" t="str">
        <f aca="false">IF(S35="","",ROUND(S35-Q35,2))</f>
        <v/>
      </c>
      <c r="S35" s="17" t="str">
        <f aca="false">IF(OR(M35="",N35=""),"",ROUND(N35-M35,2))</f>
        <v/>
      </c>
      <c r="T35" s="18" t="str">
        <f aca="false">IF(OR(H35="",J35=""),"",H35-J35)</f>
        <v/>
      </c>
      <c r="U35" s="5" t="str">
        <f aca="false">IF(COUNTA(A35,G35,H35,J35,K35)=0,"",IF(AND(K35="",J35=""),"Commande ouverte",IF(OR(K35="",L35=""),"Facture à recevoir",IF(J35="","BL manquant",IF(OR(H35="",I35=""),"Commande manquante",IF(AND(ABS(Q35)&gt;$B$3,ABS(R35)&gt;$B$3),"Écarts prix et quantité",IF(ABS(R35)&gt;$B$3,"Écart de prix",IF(ABS(Q35)&gt;$B$3,"Écart de quantité","Conforme"))))))))</f>
        <v/>
      </c>
      <c r="V35" s="3"/>
      <c r="W35" s="3"/>
      <c r="X35" s="0" t="str">
        <f aca="false">IF(A35="","",IF(COUNTIF(A$7:A35,A35)=1,MAX(X$6:X34)+1,""))</f>
        <v/>
      </c>
      <c r="Y35" s="0" t="n">
        <f aca="false">IF(ISNUMBER(S35),M35,0)</f>
        <v>0</v>
      </c>
      <c r="Z35" s="0" t="n">
        <f aca="false">IF(ISNUMBER(S35),N35,0)</f>
        <v>0</v>
      </c>
    </row>
    <row r="36" customFormat="false" ht="15" hidden="false" customHeight="false" outlineLevel="0" collapsed="false">
      <c r="A36" s="3"/>
      <c r="B36" s="3"/>
      <c r="C36" s="3"/>
      <c r="D36" s="3"/>
      <c r="E36" s="3"/>
      <c r="F36" s="15"/>
      <c r="G36" s="3"/>
      <c r="H36" s="16"/>
      <c r="I36" s="11"/>
      <c r="J36" s="16"/>
      <c r="K36" s="16"/>
      <c r="L36" s="11"/>
      <c r="M36" s="17" t="str">
        <f aca="false">IF(OR(J36="",I36=""),"",ROUND(J36*I36,2))</f>
        <v/>
      </c>
      <c r="N36" s="17" t="str">
        <f aca="false">IF(OR(K36="",L36=""),"",ROUND(K36*L36,2))</f>
        <v/>
      </c>
      <c r="O36" s="18" t="str">
        <f aca="false">IF(OR(K36="",J36=""),"",K36-J36)</f>
        <v/>
      </c>
      <c r="P36" s="19" t="str">
        <f aca="false">IF(OR(L36="",I36=""),"",ROUND(L36-I36,4))</f>
        <v/>
      </c>
      <c r="Q36" s="17" t="str">
        <f aca="false">IF(S36="","",ROUND((K36-J36)*I36,2))</f>
        <v/>
      </c>
      <c r="R36" s="17" t="str">
        <f aca="false">IF(S36="","",ROUND(S36-Q36,2))</f>
        <v/>
      </c>
      <c r="S36" s="17" t="str">
        <f aca="false">IF(OR(M36="",N36=""),"",ROUND(N36-M36,2))</f>
        <v/>
      </c>
      <c r="T36" s="18" t="str">
        <f aca="false">IF(OR(H36="",J36=""),"",H36-J36)</f>
        <v/>
      </c>
      <c r="U36" s="5" t="str">
        <f aca="false">IF(COUNTA(A36,G36,H36,J36,K36)=0,"",IF(AND(K36="",J36=""),"Commande ouverte",IF(OR(K36="",L36=""),"Facture à recevoir",IF(J36="","BL manquant",IF(OR(H36="",I36=""),"Commande manquante",IF(AND(ABS(Q36)&gt;$B$3,ABS(R36)&gt;$B$3),"Écarts prix et quantité",IF(ABS(R36)&gt;$B$3,"Écart de prix",IF(ABS(Q36)&gt;$B$3,"Écart de quantité","Conforme"))))))))</f>
        <v/>
      </c>
      <c r="V36" s="3"/>
      <c r="W36" s="3"/>
      <c r="X36" s="0" t="str">
        <f aca="false">IF(A36="","",IF(COUNTIF(A$7:A36,A36)=1,MAX(X$6:X35)+1,""))</f>
        <v/>
      </c>
      <c r="Y36" s="0" t="n">
        <f aca="false">IF(ISNUMBER(S36),M36,0)</f>
        <v>0</v>
      </c>
      <c r="Z36" s="0" t="n">
        <f aca="false">IF(ISNUMBER(S36),N36,0)</f>
        <v>0</v>
      </c>
    </row>
    <row r="37" customFormat="false" ht="15" hidden="false" customHeight="false" outlineLevel="0" collapsed="false">
      <c r="A37" s="3"/>
      <c r="B37" s="3"/>
      <c r="C37" s="3"/>
      <c r="D37" s="3"/>
      <c r="E37" s="3"/>
      <c r="F37" s="15"/>
      <c r="G37" s="3"/>
      <c r="H37" s="16"/>
      <c r="I37" s="11"/>
      <c r="J37" s="16"/>
      <c r="K37" s="16"/>
      <c r="L37" s="11"/>
      <c r="M37" s="17" t="str">
        <f aca="false">IF(OR(J37="",I37=""),"",ROUND(J37*I37,2))</f>
        <v/>
      </c>
      <c r="N37" s="17" t="str">
        <f aca="false">IF(OR(K37="",L37=""),"",ROUND(K37*L37,2))</f>
        <v/>
      </c>
      <c r="O37" s="18" t="str">
        <f aca="false">IF(OR(K37="",J37=""),"",K37-J37)</f>
        <v/>
      </c>
      <c r="P37" s="19" t="str">
        <f aca="false">IF(OR(L37="",I37=""),"",ROUND(L37-I37,4))</f>
        <v/>
      </c>
      <c r="Q37" s="17" t="str">
        <f aca="false">IF(S37="","",ROUND((K37-J37)*I37,2))</f>
        <v/>
      </c>
      <c r="R37" s="17" t="str">
        <f aca="false">IF(S37="","",ROUND(S37-Q37,2))</f>
        <v/>
      </c>
      <c r="S37" s="17" t="str">
        <f aca="false">IF(OR(M37="",N37=""),"",ROUND(N37-M37,2))</f>
        <v/>
      </c>
      <c r="T37" s="18" t="str">
        <f aca="false">IF(OR(H37="",J37=""),"",H37-J37)</f>
        <v/>
      </c>
      <c r="U37" s="5" t="str">
        <f aca="false">IF(COUNTA(A37,G37,H37,J37,K37)=0,"",IF(AND(K37="",J37=""),"Commande ouverte",IF(OR(K37="",L37=""),"Facture à recevoir",IF(J37="","BL manquant",IF(OR(H37="",I37=""),"Commande manquante",IF(AND(ABS(Q37)&gt;$B$3,ABS(R37)&gt;$B$3),"Écarts prix et quantité",IF(ABS(R37)&gt;$B$3,"Écart de prix",IF(ABS(Q37)&gt;$B$3,"Écart de quantité","Conforme"))))))))</f>
        <v/>
      </c>
      <c r="V37" s="3"/>
      <c r="W37" s="3"/>
      <c r="X37" s="0" t="str">
        <f aca="false">IF(A37="","",IF(COUNTIF(A$7:A37,A37)=1,MAX(X$6:X36)+1,""))</f>
        <v/>
      </c>
      <c r="Y37" s="0" t="n">
        <f aca="false">IF(ISNUMBER(S37),M37,0)</f>
        <v>0</v>
      </c>
      <c r="Z37" s="0" t="n">
        <f aca="false">IF(ISNUMBER(S37),N37,0)</f>
        <v>0</v>
      </c>
    </row>
    <row r="38" customFormat="false" ht="15" hidden="false" customHeight="false" outlineLevel="0" collapsed="false">
      <c r="A38" s="3"/>
      <c r="B38" s="3"/>
      <c r="C38" s="3"/>
      <c r="D38" s="3"/>
      <c r="E38" s="3"/>
      <c r="F38" s="15"/>
      <c r="G38" s="3"/>
      <c r="H38" s="16"/>
      <c r="I38" s="11"/>
      <c r="J38" s="16"/>
      <c r="K38" s="16"/>
      <c r="L38" s="11"/>
      <c r="M38" s="17" t="str">
        <f aca="false">IF(OR(J38="",I38=""),"",ROUND(J38*I38,2))</f>
        <v/>
      </c>
      <c r="N38" s="17" t="str">
        <f aca="false">IF(OR(K38="",L38=""),"",ROUND(K38*L38,2))</f>
        <v/>
      </c>
      <c r="O38" s="18" t="str">
        <f aca="false">IF(OR(K38="",J38=""),"",K38-J38)</f>
        <v/>
      </c>
      <c r="P38" s="19" t="str">
        <f aca="false">IF(OR(L38="",I38=""),"",ROUND(L38-I38,4))</f>
        <v/>
      </c>
      <c r="Q38" s="17" t="str">
        <f aca="false">IF(S38="","",ROUND((K38-J38)*I38,2))</f>
        <v/>
      </c>
      <c r="R38" s="17" t="str">
        <f aca="false">IF(S38="","",ROUND(S38-Q38,2))</f>
        <v/>
      </c>
      <c r="S38" s="17" t="str">
        <f aca="false">IF(OR(M38="",N38=""),"",ROUND(N38-M38,2))</f>
        <v/>
      </c>
      <c r="T38" s="18" t="str">
        <f aca="false">IF(OR(H38="",J38=""),"",H38-J38)</f>
        <v/>
      </c>
      <c r="U38" s="5" t="str">
        <f aca="false">IF(COUNTA(A38,G38,H38,J38,K38)=0,"",IF(AND(K38="",J38=""),"Commande ouverte",IF(OR(K38="",L38=""),"Facture à recevoir",IF(J38="","BL manquant",IF(OR(H38="",I38=""),"Commande manquante",IF(AND(ABS(Q38)&gt;$B$3,ABS(R38)&gt;$B$3),"Écarts prix et quantité",IF(ABS(R38)&gt;$B$3,"Écart de prix",IF(ABS(Q38)&gt;$B$3,"Écart de quantité","Conforme"))))))))</f>
        <v/>
      </c>
      <c r="V38" s="3"/>
      <c r="W38" s="3"/>
      <c r="X38" s="0" t="str">
        <f aca="false">IF(A38="","",IF(COUNTIF(A$7:A38,A38)=1,MAX(X$6:X37)+1,""))</f>
        <v/>
      </c>
      <c r="Y38" s="0" t="n">
        <f aca="false">IF(ISNUMBER(S38),M38,0)</f>
        <v>0</v>
      </c>
      <c r="Z38" s="0" t="n">
        <f aca="false">IF(ISNUMBER(S38),N38,0)</f>
        <v>0</v>
      </c>
    </row>
    <row r="39" customFormat="false" ht="15" hidden="false" customHeight="false" outlineLevel="0" collapsed="false">
      <c r="A39" s="3"/>
      <c r="B39" s="3"/>
      <c r="C39" s="3"/>
      <c r="D39" s="3"/>
      <c r="E39" s="3"/>
      <c r="F39" s="15"/>
      <c r="G39" s="3"/>
      <c r="H39" s="16"/>
      <c r="I39" s="11"/>
      <c r="J39" s="16"/>
      <c r="K39" s="16"/>
      <c r="L39" s="11"/>
      <c r="M39" s="17" t="str">
        <f aca="false">IF(OR(J39="",I39=""),"",ROUND(J39*I39,2))</f>
        <v/>
      </c>
      <c r="N39" s="17" t="str">
        <f aca="false">IF(OR(K39="",L39=""),"",ROUND(K39*L39,2))</f>
        <v/>
      </c>
      <c r="O39" s="18" t="str">
        <f aca="false">IF(OR(K39="",J39=""),"",K39-J39)</f>
        <v/>
      </c>
      <c r="P39" s="19" t="str">
        <f aca="false">IF(OR(L39="",I39=""),"",ROUND(L39-I39,4))</f>
        <v/>
      </c>
      <c r="Q39" s="17" t="str">
        <f aca="false">IF(S39="","",ROUND((K39-J39)*I39,2))</f>
        <v/>
      </c>
      <c r="R39" s="17" t="str">
        <f aca="false">IF(S39="","",ROUND(S39-Q39,2))</f>
        <v/>
      </c>
      <c r="S39" s="17" t="str">
        <f aca="false">IF(OR(M39="",N39=""),"",ROUND(N39-M39,2))</f>
        <v/>
      </c>
      <c r="T39" s="18" t="str">
        <f aca="false">IF(OR(H39="",J39=""),"",H39-J39)</f>
        <v/>
      </c>
      <c r="U39" s="5" t="str">
        <f aca="false">IF(COUNTA(A39,G39,H39,J39,K39)=0,"",IF(AND(K39="",J39=""),"Commande ouverte",IF(OR(K39="",L39=""),"Facture à recevoir",IF(J39="","BL manquant",IF(OR(H39="",I39=""),"Commande manquante",IF(AND(ABS(Q39)&gt;$B$3,ABS(R39)&gt;$B$3),"Écarts prix et quantité",IF(ABS(R39)&gt;$B$3,"Écart de prix",IF(ABS(Q39)&gt;$B$3,"Écart de quantité","Conforme"))))))))</f>
        <v/>
      </c>
      <c r="V39" s="3"/>
      <c r="W39" s="3"/>
      <c r="X39" s="0" t="str">
        <f aca="false">IF(A39="","",IF(COUNTIF(A$7:A39,A39)=1,MAX(X$6:X38)+1,""))</f>
        <v/>
      </c>
      <c r="Y39" s="0" t="n">
        <f aca="false">IF(ISNUMBER(S39),M39,0)</f>
        <v>0</v>
      </c>
      <c r="Z39" s="0" t="n">
        <f aca="false">IF(ISNUMBER(S39),N39,0)</f>
        <v>0</v>
      </c>
    </row>
    <row r="40" customFormat="false" ht="15" hidden="false" customHeight="false" outlineLevel="0" collapsed="false">
      <c r="A40" s="3"/>
      <c r="B40" s="3"/>
      <c r="C40" s="3"/>
      <c r="D40" s="3"/>
      <c r="E40" s="3"/>
      <c r="F40" s="15"/>
      <c r="G40" s="3"/>
      <c r="H40" s="16"/>
      <c r="I40" s="11"/>
      <c r="J40" s="16"/>
      <c r="K40" s="16"/>
      <c r="L40" s="11"/>
      <c r="M40" s="17" t="str">
        <f aca="false">IF(OR(J40="",I40=""),"",ROUND(J40*I40,2))</f>
        <v/>
      </c>
      <c r="N40" s="17" t="str">
        <f aca="false">IF(OR(K40="",L40=""),"",ROUND(K40*L40,2))</f>
        <v/>
      </c>
      <c r="O40" s="18" t="str">
        <f aca="false">IF(OR(K40="",J40=""),"",K40-J40)</f>
        <v/>
      </c>
      <c r="P40" s="19" t="str">
        <f aca="false">IF(OR(L40="",I40=""),"",ROUND(L40-I40,4))</f>
        <v/>
      </c>
      <c r="Q40" s="17" t="str">
        <f aca="false">IF(S40="","",ROUND((K40-J40)*I40,2))</f>
        <v/>
      </c>
      <c r="R40" s="17" t="str">
        <f aca="false">IF(S40="","",ROUND(S40-Q40,2))</f>
        <v/>
      </c>
      <c r="S40" s="17" t="str">
        <f aca="false">IF(OR(M40="",N40=""),"",ROUND(N40-M40,2))</f>
        <v/>
      </c>
      <c r="T40" s="18" t="str">
        <f aca="false">IF(OR(H40="",J40=""),"",H40-J40)</f>
        <v/>
      </c>
      <c r="U40" s="5" t="str">
        <f aca="false">IF(COUNTA(A40,G40,H40,J40,K40)=0,"",IF(AND(K40="",J40=""),"Commande ouverte",IF(OR(K40="",L40=""),"Facture à recevoir",IF(J40="","BL manquant",IF(OR(H40="",I40=""),"Commande manquante",IF(AND(ABS(Q40)&gt;$B$3,ABS(R40)&gt;$B$3),"Écarts prix et quantité",IF(ABS(R40)&gt;$B$3,"Écart de prix",IF(ABS(Q40)&gt;$B$3,"Écart de quantité","Conforme"))))))))</f>
        <v/>
      </c>
      <c r="V40" s="3"/>
      <c r="W40" s="3"/>
      <c r="X40" s="0" t="str">
        <f aca="false">IF(A40="","",IF(COUNTIF(A$7:A40,A40)=1,MAX(X$6:X39)+1,""))</f>
        <v/>
      </c>
      <c r="Y40" s="0" t="n">
        <f aca="false">IF(ISNUMBER(S40),M40,0)</f>
        <v>0</v>
      </c>
      <c r="Z40" s="0" t="n">
        <f aca="false">IF(ISNUMBER(S40),N40,0)</f>
        <v>0</v>
      </c>
    </row>
    <row r="41" customFormat="false" ht="15" hidden="false" customHeight="false" outlineLevel="0" collapsed="false">
      <c r="A41" s="3"/>
      <c r="B41" s="3"/>
      <c r="C41" s="3"/>
      <c r="D41" s="3"/>
      <c r="E41" s="3"/>
      <c r="F41" s="15"/>
      <c r="G41" s="3"/>
      <c r="H41" s="16"/>
      <c r="I41" s="11"/>
      <c r="J41" s="16"/>
      <c r="K41" s="16"/>
      <c r="L41" s="11"/>
      <c r="M41" s="17" t="str">
        <f aca="false">IF(OR(J41="",I41=""),"",ROUND(J41*I41,2))</f>
        <v/>
      </c>
      <c r="N41" s="17" t="str">
        <f aca="false">IF(OR(K41="",L41=""),"",ROUND(K41*L41,2))</f>
        <v/>
      </c>
      <c r="O41" s="18" t="str">
        <f aca="false">IF(OR(K41="",J41=""),"",K41-J41)</f>
        <v/>
      </c>
      <c r="P41" s="19" t="str">
        <f aca="false">IF(OR(L41="",I41=""),"",ROUND(L41-I41,4))</f>
        <v/>
      </c>
      <c r="Q41" s="17" t="str">
        <f aca="false">IF(S41="","",ROUND((K41-J41)*I41,2))</f>
        <v/>
      </c>
      <c r="R41" s="17" t="str">
        <f aca="false">IF(S41="","",ROUND(S41-Q41,2))</f>
        <v/>
      </c>
      <c r="S41" s="17" t="str">
        <f aca="false">IF(OR(M41="",N41=""),"",ROUND(N41-M41,2))</f>
        <v/>
      </c>
      <c r="T41" s="18" t="str">
        <f aca="false">IF(OR(H41="",J41=""),"",H41-J41)</f>
        <v/>
      </c>
      <c r="U41" s="5" t="str">
        <f aca="false">IF(COUNTA(A41,G41,H41,J41,K41)=0,"",IF(AND(K41="",J41=""),"Commande ouverte",IF(OR(K41="",L41=""),"Facture à recevoir",IF(J41="","BL manquant",IF(OR(H41="",I41=""),"Commande manquante",IF(AND(ABS(Q41)&gt;$B$3,ABS(R41)&gt;$B$3),"Écarts prix et quantité",IF(ABS(R41)&gt;$B$3,"Écart de prix",IF(ABS(Q41)&gt;$B$3,"Écart de quantité","Conforme"))))))))</f>
        <v/>
      </c>
      <c r="V41" s="3"/>
      <c r="W41" s="3"/>
      <c r="X41" s="0" t="str">
        <f aca="false">IF(A41="","",IF(COUNTIF(A$7:A41,A41)=1,MAX(X$6:X40)+1,""))</f>
        <v/>
      </c>
      <c r="Y41" s="0" t="n">
        <f aca="false">IF(ISNUMBER(S41),M41,0)</f>
        <v>0</v>
      </c>
      <c r="Z41" s="0" t="n">
        <f aca="false">IF(ISNUMBER(S41),N41,0)</f>
        <v>0</v>
      </c>
    </row>
    <row r="42" customFormat="false" ht="15" hidden="false" customHeight="false" outlineLevel="0" collapsed="false">
      <c r="A42" s="3"/>
      <c r="B42" s="3"/>
      <c r="C42" s="3"/>
      <c r="D42" s="3"/>
      <c r="E42" s="3"/>
      <c r="F42" s="15"/>
      <c r="G42" s="3"/>
      <c r="H42" s="16"/>
      <c r="I42" s="11"/>
      <c r="J42" s="16"/>
      <c r="K42" s="16"/>
      <c r="L42" s="11"/>
      <c r="M42" s="17" t="str">
        <f aca="false">IF(OR(J42="",I42=""),"",ROUND(J42*I42,2))</f>
        <v/>
      </c>
      <c r="N42" s="17" t="str">
        <f aca="false">IF(OR(K42="",L42=""),"",ROUND(K42*L42,2))</f>
        <v/>
      </c>
      <c r="O42" s="18" t="str">
        <f aca="false">IF(OR(K42="",J42=""),"",K42-J42)</f>
        <v/>
      </c>
      <c r="P42" s="19" t="str">
        <f aca="false">IF(OR(L42="",I42=""),"",ROUND(L42-I42,4))</f>
        <v/>
      </c>
      <c r="Q42" s="17" t="str">
        <f aca="false">IF(S42="","",ROUND((K42-J42)*I42,2))</f>
        <v/>
      </c>
      <c r="R42" s="17" t="str">
        <f aca="false">IF(S42="","",ROUND(S42-Q42,2))</f>
        <v/>
      </c>
      <c r="S42" s="17" t="str">
        <f aca="false">IF(OR(M42="",N42=""),"",ROUND(N42-M42,2))</f>
        <v/>
      </c>
      <c r="T42" s="18" t="str">
        <f aca="false">IF(OR(H42="",J42=""),"",H42-J42)</f>
        <v/>
      </c>
      <c r="U42" s="5" t="str">
        <f aca="false">IF(COUNTA(A42,G42,H42,J42,K42)=0,"",IF(AND(K42="",J42=""),"Commande ouverte",IF(OR(K42="",L42=""),"Facture à recevoir",IF(J42="","BL manquant",IF(OR(H42="",I42=""),"Commande manquante",IF(AND(ABS(Q42)&gt;$B$3,ABS(R42)&gt;$B$3),"Écarts prix et quantité",IF(ABS(R42)&gt;$B$3,"Écart de prix",IF(ABS(Q42)&gt;$B$3,"Écart de quantité","Conforme"))))))))</f>
        <v/>
      </c>
      <c r="V42" s="3"/>
      <c r="W42" s="3"/>
      <c r="X42" s="0" t="str">
        <f aca="false">IF(A42="","",IF(COUNTIF(A$7:A42,A42)=1,MAX(X$6:X41)+1,""))</f>
        <v/>
      </c>
      <c r="Y42" s="0" t="n">
        <f aca="false">IF(ISNUMBER(S42),M42,0)</f>
        <v>0</v>
      </c>
      <c r="Z42" s="0" t="n">
        <f aca="false">IF(ISNUMBER(S42),N42,0)</f>
        <v>0</v>
      </c>
    </row>
    <row r="43" customFormat="false" ht="15" hidden="false" customHeight="false" outlineLevel="0" collapsed="false">
      <c r="A43" s="3"/>
      <c r="B43" s="3"/>
      <c r="C43" s="3"/>
      <c r="D43" s="3"/>
      <c r="E43" s="3"/>
      <c r="F43" s="15"/>
      <c r="G43" s="3"/>
      <c r="H43" s="16"/>
      <c r="I43" s="11"/>
      <c r="J43" s="16"/>
      <c r="K43" s="16"/>
      <c r="L43" s="11"/>
      <c r="M43" s="17" t="str">
        <f aca="false">IF(OR(J43="",I43=""),"",ROUND(J43*I43,2))</f>
        <v/>
      </c>
      <c r="N43" s="17" t="str">
        <f aca="false">IF(OR(K43="",L43=""),"",ROUND(K43*L43,2))</f>
        <v/>
      </c>
      <c r="O43" s="18" t="str">
        <f aca="false">IF(OR(K43="",J43=""),"",K43-J43)</f>
        <v/>
      </c>
      <c r="P43" s="19" t="str">
        <f aca="false">IF(OR(L43="",I43=""),"",ROUND(L43-I43,4))</f>
        <v/>
      </c>
      <c r="Q43" s="17" t="str">
        <f aca="false">IF(S43="","",ROUND((K43-J43)*I43,2))</f>
        <v/>
      </c>
      <c r="R43" s="17" t="str">
        <f aca="false">IF(S43="","",ROUND(S43-Q43,2))</f>
        <v/>
      </c>
      <c r="S43" s="17" t="str">
        <f aca="false">IF(OR(M43="",N43=""),"",ROUND(N43-M43,2))</f>
        <v/>
      </c>
      <c r="T43" s="18" t="str">
        <f aca="false">IF(OR(H43="",J43=""),"",H43-J43)</f>
        <v/>
      </c>
      <c r="U43" s="5" t="str">
        <f aca="false">IF(COUNTA(A43,G43,H43,J43,K43)=0,"",IF(AND(K43="",J43=""),"Commande ouverte",IF(OR(K43="",L43=""),"Facture à recevoir",IF(J43="","BL manquant",IF(OR(H43="",I43=""),"Commande manquante",IF(AND(ABS(Q43)&gt;$B$3,ABS(R43)&gt;$B$3),"Écarts prix et quantité",IF(ABS(R43)&gt;$B$3,"Écart de prix",IF(ABS(Q43)&gt;$B$3,"Écart de quantité","Conforme"))))))))</f>
        <v/>
      </c>
      <c r="V43" s="3"/>
      <c r="W43" s="3"/>
      <c r="X43" s="0" t="str">
        <f aca="false">IF(A43="","",IF(COUNTIF(A$7:A43,A43)=1,MAX(X$6:X42)+1,""))</f>
        <v/>
      </c>
      <c r="Y43" s="0" t="n">
        <f aca="false">IF(ISNUMBER(S43),M43,0)</f>
        <v>0</v>
      </c>
      <c r="Z43" s="0" t="n">
        <f aca="false">IF(ISNUMBER(S43),N43,0)</f>
        <v>0</v>
      </c>
    </row>
    <row r="44" customFormat="false" ht="15" hidden="false" customHeight="false" outlineLevel="0" collapsed="false">
      <c r="A44" s="3"/>
      <c r="B44" s="3"/>
      <c r="C44" s="3"/>
      <c r="D44" s="3"/>
      <c r="E44" s="3"/>
      <c r="F44" s="15"/>
      <c r="G44" s="3"/>
      <c r="H44" s="16"/>
      <c r="I44" s="11"/>
      <c r="J44" s="16"/>
      <c r="K44" s="16"/>
      <c r="L44" s="11"/>
      <c r="M44" s="17" t="str">
        <f aca="false">IF(OR(J44="",I44=""),"",ROUND(J44*I44,2))</f>
        <v/>
      </c>
      <c r="N44" s="17" t="str">
        <f aca="false">IF(OR(K44="",L44=""),"",ROUND(K44*L44,2))</f>
        <v/>
      </c>
      <c r="O44" s="18" t="str">
        <f aca="false">IF(OR(K44="",J44=""),"",K44-J44)</f>
        <v/>
      </c>
      <c r="P44" s="19" t="str">
        <f aca="false">IF(OR(L44="",I44=""),"",ROUND(L44-I44,4))</f>
        <v/>
      </c>
      <c r="Q44" s="17" t="str">
        <f aca="false">IF(S44="","",ROUND((K44-J44)*I44,2))</f>
        <v/>
      </c>
      <c r="R44" s="17" t="str">
        <f aca="false">IF(S44="","",ROUND(S44-Q44,2))</f>
        <v/>
      </c>
      <c r="S44" s="17" t="str">
        <f aca="false">IF(OR(M44="",N44=""),"",ROUND(N44-M44,2))</f>
        <v/>
      </c>
      <c r="T44" s="18" t="str">
        <f aca="false">IF(OR(H44="",J44=""),"",H44-J44)</f>
        <v/>
      </c>
      <c r="U44" s="5" t="str">
        <f aca="false">IF(COUNTA(A44,G44,H44,J44,K44)=0,"",IF(AND(K44="",J44=""),"Commande ouverte",IF(OR(K44="",L44=""),"Facture à recevoir",IF(J44="","BL manquant",IF(OR(H44="",I44=""),"Commande manquante",IF(AND(ABS(Q44)&gt;$B$3,ABS(R44)&gt;$B$3),"Écarts prix et quantité",IF(ABS(R44)&gt;$B$3,"Écart de prix",IF(ABS(Q44)&gt;$B$3,"Écart de quantité","Conforme"))))))))</f>
        <v/>
      </c>
      <c r="V44" s="3"/>
      <c r="W44" s="3"/>
      <c r="X44" s="0" t="str">
        <f aca="false">IF(A44="","",IF(COUNTIF(A$7:A44,A44)=1,MAX(X$6:X43)+1,""))</f>
        <v/>
      </c>
      <c r="Y44" s="0" t="n">
        <f aca="false">IF(ISNUMBER(S44),M44,0)</f>
        <v>0</v>
      </c>
      <c r="Z44" s="0" t="n">
        <f aca="false">IF(ISNUMBER(S44),N44,0)</f>
        <v>0</v>
      </c>
    </row>
    <row r="45" customFormat="false" ht="15" hidden="false" customHeight="false" outlineLevel="0" collapsed="false">
      <c r="A45" s="3"/>
      <c r="B45" s="3"/>
      <c r="C45" s="3"/>
      <c r="D45" s="3"/>
      <c r="E45" s="3"/>
      <c r="F45" s="15"/>
      <c r="G45" s="3"/>
      <c r="H45" s="16"/>
      <c r="I45" s="11"/>
      <c r="J45" s="16"/>
      <c r="K45" s="16"/>
      <c r="L45" s="11"/>
      <c r="M45" s="17" t="str">
        <f aca="false">IF(OR(J45="",I45=""),"",ROUND(J45*I45,2))</f>
        <v/>
      </c>
      <c r="N45" s="17" t="str">
        <f aca="false">IF(OR(K45="",L45=""),"",ROUND(K45*L45,2))</f>
        <v/>
      </c>
      <c r="O45" s="18" t="str">
        <f aca="false">IF(OR(K45="",J45=""),"",K45-J45)</f>
        <v/>
      </c>
      <c r="P45" s="19" t="str">
        <f aca="false">IF(OR(L45="",I45=""),"",ROUND(L45-I45,4))</f>
        <v/>
      </c>
      <c r="Q45" s="17" t="str">
        <f aca="false">IF(S45="","",ROUND((K45-J45)*I45,2))</f>
        <v/>
      </c>
      <c r="R45" s="17" t="str">
        <f aca="false">IF(S45="","",ROUND(S45-Q45,2))</f>
        <v/>
      </c>
      <c r="S45" s="17" t="str">
        <f aca="false">IF(OR(M45="",N45=""),"",ROUND(N45-M45,2))</f>
        <v/>
      </c>
      <c r="T45" s="18" t="str">
        <f aca="false">IF(OR(H45="",J45=""),"",H45-J45)</f>
        <v/>
      </c>
      <c r="U45" s="5" t="str">
        <f aca="false">IF(COUNTA(A45,G45,H45,J45,K45)=0,"",IF(AND(K45="",J45=""),"Commande ouverte",IF(OR(K45="",L45=""),"Facture à recevoir",IF(J45="","BL manquant",IF(OR(H45="",I45=""),"Commande manquante",IF(AND(ABS(Q45)&gt;$B$3,ABS(R45)&gt;$B$3),"Écarts prix et quantité",IF(ABS(R45)&gt;$B$3,"Écart de prix",IF(ABS(Q45)&gt;$B$3,"Écart de quantité","Conforme"))))))))</f>
        <v/>
      </c>
      <c r="V45" s="3"/>
      <c r="W45" s="3"/>
      <c r="X45" s="0" t="str">
        <f aca="false">IF(A45="","",IF(COUNTIF(A$7:A45,A45)=1,MAX(X$6:X44)+1,""))</f>
        <v/>
      </c>
      <c r="Y45" s="0" t="n">
        <f aca="false">IF(ISNUMBER(S45),M45,0)</f>
        <v>0</v>
      </c>
      <c r="Z45" s="0" t="n">
        <f aca="false">IF(ISNUMBER(S45),N45,0)</f>
        <v>0</v>
      </c>
    </row>
    <row r="46" customFormat="false" ht="15" hidden="false" customHeight="false" outlineLevel="0" collapsed="false">
      <c r="A46" s="3"/>
      <c r="B46" s="3"/>
      <c r="C46" s="3"/>
      <c r="D46" s="3"/>
      <c r="E46" s="3"/>
      <c r="F46" s="15"/>
      <c r="G46" s="3"/>
      <c r="H46" s="16"/>
      <c r="I46" s="11"/>
      <c r="J46" s="16"/>
      <c r="K46" s="16"/>
      <c r="L46" s="11"/>
      <c r="M46" s="17" t="str">
        <f aca="false">IF(OR(J46="",I46=""),"",ROUND(J46*I46,2))</f>
        <v/>
      </c>
      <c r="N46" s="17" t="str">
        <f aca="false">IF(OR(K46="",L46=""),"",ROUND(K46*L46,2))</f>
        <v/>
      </c>
      <c r="O46" s="18" t="str">
        <f aca="false">IF(OR(K46="",J46=""),"",K46-J46)</f>
        <v/>
      </c>
      <c r="P46" s="19" t="str">
        <f aca="false">IF(OR(L46="",I46=""),"",ROUND(L46-I46,4))</f>
        <v/>
      </c>
      <c r="Q46" s="17" t="str">
        <f aca="false">IF(S46="","",ROUND((K46-J46)*I46,2))</f>
        <v/>
      </c>
      <c r="R46" s="17" t="str">
        <f aca="false">IF(S46="","",ROUND(S46-Q46,2))</f>
        <v/>
      </c>
      <c r="S46" s="17" t="str">
        <f aca="false">IF(OR(M46="",N46=""),"",ROUND(N46-M46,2))</f>
        <v/>
      </c>
      <c r="T46" s="18" t="str">
        <f aca="false">IF(OR(H46="",J46=""),"",H46-J46)</f>
        <v/>
      </c>
      <c r="U46" s="5" t="str">
        <f aca="false">IF(COUNTA(A46,G46,H46,J46,K46)=0,"",IF(AND(K46="",J46=""),"Commande ouverte",IF(OR(K46="",L46=""),"Facture à recevoir",IF(J46="","BL manquant",IF(OR(H46="",I46=""),"Commande manquante",IF(AND(ABS(Q46)&gt;$B$3,ABS(R46)&gt;$B$3),"Écarts prix et quantité",IF(ABS(R46)&gt;$B$3,"Écart de prix",IF(ABS(Q46)&gt;$B$3,"Écart de quantité","Conforme"))))))))</f>
        <v/>
      </c>
      <c r="V46" s="3"/>
      <c r="W46" s="3"/>
      <c r="X46" s="0" t="str">
        <f aca="false">IF(A46="","",IF(COUNTIF(A$7:A46,A46)=1,MAX(X$6:X45)+1,""))</f>
        <v/>
      </c>
      <c r="Y46" s="0" t="n">
        <f aca="false">IF(ISNUMBER(S46),M46,0)</f>
        <v>0</v>
      </c>
      <c r="Z46" s="0" t="n">
        <f aca="false">IF(ISNUMBER(S46),N46,0)</f>
        <v>0</v>
      </c>
    </row>
    <row r="47" customFormat="false" ht="15" hidden="false" customHeight="false" outlineLevel="0" collapsed="false">
      <c r="A47" s="3"/>
      <c r="B47" s="3"/>
      <c r="C47" s="3"/>
      <c r="D47" s="3"/>
      <c r="E47" s="3"/>
      <c r="F47" s="15"/>
      <c r="G47" s="3"/>
      <c r="H47" s="16"/>
      <c r="I47" s="11"/>
      <c r="J47" s="16"/>
      <c r="K47" s="16"/>
      <c r="L47" s="11"/>
      <c r="M47" s="17" t="str">
        <f aca="false">IF(OR(J47="",I47=""),"",ROUND(J47*I47,2))</f>
        <v/>
      </c>
      <c r="N47" s="17" t="str">
        <f aca="false">IF(OR(K47="",L47=""),"",ROUND(K47*L47,2))</f>
        <v/>
      </c>
      <c r="O47" s="18" t="str">
        <f aca="false">IF(OR(K47="",J47=""),"",K47-J47)</f>
        <v/>
      </c>
      <c r="P47" s="19" t="str">
        <f aca="false">IF(OR(L47="",I47=""),"",ROUND(L47-I47,4))</f>
        <v/>
      </c>
      <c r="Q47" s="17" t="str">
        <f aca="false">IF(S47="","",ROUND((K47-J47)*I47,2))</f>
        <v/>
      </c>
      <c r="R47" s="17" t="str">
        <f aca="false">IF(S47="","",ROUND(S47-Q47,2))</f>
        <v/>
      </c>
      <c r="S47" s="17" t="str">
        <f aca="false">IF(OR(M47="",N47=""),"",ROUND(N47-M47,2))</f>
        <v/>
      </c>
      <c r="T47" s="18" t="str">
        <f aca="false">IF(OR(H47="",J47=""),"",H47-J47)</f>
        <v/>
      </c>
      <c r="U47" s="5" t="str">
        <f aca="false">IF(COUNTA(A47,G47,H47,J47,K47)=0,"",IF(AND(K47="",J47=""),"Commande ouverte",IF(OR(K47="",L47=""),"Facture à recevoir",IF(J47="","BL manquant",IF(OR(H47="",I47=""),"Commande manquante",IF(AND(ABS(Q47)&gt;$B$3,ABS(R47)&gt;$B$3),"Écarts prix et quantité",IF(ABS(R47)&gt;$B$3,"Écart de prix",IF(ABS(Q47)&gt;$B$3,"Écart de quantité","Conforme"))))))))</f>
        <v/>
      </c>
      <c r="V47" s="3"/>
      <c r="W47" s="3"/>
      <c r="X47" s="0" t="str">
        <f aca="false">IF(A47="","",IF(COUNTIF(A$7:A47,A47)=1,MAX(X$6:X46)+1,""))</f>
        <v/>
      </c>
      <c r="Y47" s="0" t="n">
        <f aca="false">IF(ISNUMBER(S47),M47,0)</f>
        <v>0</v>
      </c>
      <c r="Z47" s="0" t="n">
        <f aca="false">IF(ISNUMBER(S47),N47,0)</f>
        <v>0</v>
      </c>
    </row>
    <row r="48" customFormat="false" ht="15" hidden="false" customHeight="false" outlineLevel="0" collapsed="false">
      <c r="A48" s="3"/>
      <c r="B48" s="3"/>
      <c r="C48" s="3"/>
      <c r="D48" s="3"/>
      <c r="E48" s="3"/>
      <c r="F48" s="15"/>
      <c r="G48" s="3"/>
      <c r="H48" s="16"/>
      <c r="I48" s="11"/>
      <c r="J48" s="16"/>
      <c r="K48" s="16"/>
      <c r="L48" s="11"/>
      <c r="M48" s="17" t="str">
        <f aca="false">IF(OR(J48="",I48=""),"",ROUND(J48*I48,2))</f>
        <v/>
      </c>
      <c r="N48" s="17" t="str">
        <f aca="false">IF(OR(K48="",L48=""),"",ROUND(K48*L48,2))</f>
        <v/>
      </c>
      <c r="O48" s="18" t="str">
        <f aca="false">IF(OR(K48="",J48=""),"",K48-J48)</f>
        <v/>
      </c>
      <c r="P48" s="19" t="str">
        <f aca="false">IF(OR(L48="",I48=""),"",ROUND(L48-I48,4))</f>
        <v/>
      </c>
      <c r="Q48" s="17" t="str">
        <f aca="false">IF(S48="","",ROUND((K48-J48)*I48,2))</f>
        <v/>
      </c>
      <c r="R48" s="17" t="str">
        <f aca="false">IF(S48="","",ROUND(S48-Q48,2))</f>
        <v/>
      </c>
      <c r="S48" s="17" t="str">
        <f aca="false">IF(OR(M48="",N48=""),"",ROUND(N48-M48,2))</f>
        <v/>
      </c>
      <c r="T48" s="18" t="str">
        <f aca="false">IF(OR(H48="",J48=""),"",H48-J48)</f>
        <v/>
      </c>
      <c r="U48" s="5" t="str">
        <f aca="false">IF(COUNTA(A48,G48,H48,J48,K48)=0,"",IF(AND(K48="",J48=""),"Commande ouverte",IF(OR(K48="",L48=""),"Facture à recevoir",IF(J48="","BL manquant",IF(OR(H48="",I48=""),"Commande manquante",IF(AND(ABS(Q48)&gt;$B$3,ABS(R48)&gt;$B$3),"Écarts prix et quantité",IF(ABS(R48)&gt;$B$3,"Écart de prix",IF(ABS(Q48)&gt;$B$3,"Écart de quantité","Conforme"))))))))</f>
        <v/>
      </c>
      <c r="V48" s="3"/>
      <c r="W48" s="3"/>
      <c r="X48" s="0" t="str">
        <f aca="false">IF(A48="","",IF(COUNTIF(A$7:A48,A48)=1,MAX(X$6:X47)+1,""))</f>
        <v/>
      </c>
      <c r="Y48" s="0" t="n">
        <f aca="false">IF(ISNUMBER(S48),M48,0)</f>
        <v>0</v>
      </c>
      <c r="Z48" s="0" t="n">
        <f aca="false">IF(ISNUMBER(S48),N48,0)</f>
        <v>0</v>
      </c>
    </row>
    <row r="49" customFormat="false" ht="15" hidden="false" customHeight="false" outlineLevel="0" collapsed="false">
      <c r="A49" s="3"/>
      <c r="B49" s="3"/>
      <c r="C49" s="3"/>
      <c r="D49" s="3"/>
      <c r="E49" s="3"/>
      <c r="F49" s="15"/>
      <c r="G49" s="3"/>
      <c r="H49" s="16"/>
      <c r="I49" s="11"/>
      <c r="J49" s="16"/>
      <c r="K49" s="16"/>
      <c r="L49" s="11"/>
      <c r="M49" s="17" t="str">
        <f aca="false">IF(OR(J49="",I49=""),"",ROUND(J49*I49,2))</f>
        <v/>
      </c>
      <c r="N49" s="17" t="str">
        <f aca="false">IF(OR(K49="",L49=""),"",ROUND(K49*L49,2))</f>
        <v/>
      </c>
      <c r="O49" s="18" t="str">
        <f aca="false">IF(OR(K49="",J49=""),"",K49-J49)</f>
        <v/>
      </c>
      <c r="P49" s="19" t="str">
        <f aca="false">IF(OR(L49="",I49=""),"",ROUND(L49-I49,4))</f>
        <v/>
      </c>
      <c r="Q49" s="17" t="str">
        <f aca="false">IF(S49="","",ROUND((K49-J49)*I49,2))</f>
        <v/>
      </c>
      <c r="R49" s="17" t="str">
        <f aca="false">IF(S49="","",ROUND(S49-Q49,2))</f>
        <v/>
      </c>
      <c r="S49" s="17" t="str">
        <f aca="false">IF(OR(M49="",N49=""),"",ROUND(N49-M49,2))</f>
        <v/>
      </c>
      <c r="T49" s="18" t="str">
        <f aca="false">IF(OR(H49="",J49=""),"",H49-J49)</f>
        <v/>
      </c>
      <c r="U49" s="5" t="str">
        <f aca="false">IF(COUNTA(A49,G49,H49,J49,K49)=0,"",IF(AND(K49="",J49=""),"Commande ouverte",IF(OR(K49="",L49=""),"Facture à recevoir",IF(J49="","BL manquant",IF(OR(H49="",I49=""),"Commande manquante",IF(AND(ABS(Q49)&gt;$B$3,ABS(R49)&gt;$B$3),"Écarts prix et quantité",IF(ABS(R49)&gt;$B$3,"Écart de prix",IF(ABS(Q49)&gt;$B$3,"Écart de quantité","Conforme"))))))))</f>
        <v/>
      </c>
      <c r="V49" s="3"/>
      <c r="W49" s="3"/>
      <c r="X49" s="0" t="str">
        <f aca="false">IF(A49="","",IF(COUNTIF(A$7:A49,A49)=1,MAX(X$6:X48)+1,""))</f>
        <v/>
      </c>
      <c r="Y49" s="0" t="n">
        <f aca="false">IF(ISNUMBER(S49),M49,0)</f>
        <v>0</v>
      </c>
      <c r="Z49" s="0" t="n">
        <f aca="false">IF(ISNUMBER(S49),N49,0)</f>
        <v>0</v>
      </c>
    </row>
    <row r="50" customFormat="false" ht="15" hidden="false" customHeight="false" outlineLevel="0" collapsed="false">
      <c r="A50" s="3"/>
      <c r="B50" s="3"/>
      <c r="C50" s="3"/>
      <c r="D50" s="3"/>
      <c r="E50" s="3"/>
      <c r="F50" s="15"/>
      <c r="G50" s="3"/>
      <c r="H50" s="16"/>
      <c r="I50" s="11"/>
      <c r="J50" s="16"/>
      <c r="K50" s="16"/>
      <c r="L50" s="11"/>
      <c r="M50" s="17" t="str">
        <f aca="false">IF(OR(J50="",I50=""),"",ROUND(J50*I50,2))</f>
        <v/>
      </c>
      <c r="N50" s="17" t="str">
        <f aca="false">IF(OR(K50="",L50=""),"",ROUND(K50*L50,2))</f>
        <v/>
      </c>
      <c r="O50" s="18" t="str">
        <f aca="false">IF(OR(K50="",J50=""),"",K50-J50)</f>
        <v/>
      </c>
      <c r="P50" s="19" t="str">
        <f aca="false">IF(OR(L50="",I50=""),"",ROUND(L50-I50,4))</f>
        <v/>
      </c>
      <c r="Q50" s="17" t="str">
        <f aca="false">IF(S50="","",ROUND((K50-J50)*I50,2))</f>
        <v/>
      </c>
      <c r="R50" s="17" t="str">
        <f aca="false">IF(S50="","",ROUND(S50-Q50,2))</f>
        <v/>
      </c>
      <c r="S50" s="17" t="str">
        <f aca="false">IF(OR(M50="",N50=""),"",ROUND(N50-M50,2))</f>
        <v/>
      </c>
      <c r="T50" s="18" t="str">
        <f aca="false">IF(OR(H50="",J50=""),"",H50-J50)</f>
        <v/>
      </c>
      <c r="U50" s="5" t="str">
        <f aca="false">IF(COUNTA(A50,G50,H50,J50,K50)=0,"",IF(AND(K50="",J50=""),"Commande ouverte",IF(OR(K50="",L50=""),"Facture à recevoir",IF(J50="","BL manquant",IF(OR(H50="",I50=""),"Commande manquante",IF(AND(ABS(Q50)&gt;$B$3,ABS(R50)&gt;$B$3),"Écarts prix et quantité",IF(ABS(R50)&gt;$B$3,"Écart de prix",IF(ABS(Q50)&gt;$B$3,"Écart de quantité","Conforme"))))))))</f>
        <v/>
      </c>
      <c r="V50" s="3"/>
      <c r="W50" s="3"/>
      <c r="X50" s="0" t="str">
        <f aca="false">IF(A50="","",IF(COUNTIF(A$7:A50,A50)=1,MAX(X$6:X49)+1,""))</f>
        <v/>
      </c>
      <c r="Y50" s="0" t="n">
        <f aca="false">IF(ISNUMBER(S50),M50,0)</f>
        <v>0</v>
      </c>
      <c r="Z50" s="0" t="n">
        <f aca="false">IF(ISNUMBER(S50),N50,0)</f>
        <v>0</v>
      </c>
    </row>
    <row r="51" customFormat="false" ht="15" hidden="false" customHeight="false" outlineLevel="0" collapsed="false">
      <c r="A51" s="3"/>
      <c r="B51" s="3"/>
      <c r="C51" s="3"/>
      <c r="D51" s="3"/>
      <c r="E51" s="3"/>
      <c r="F51" s="15"/>
      <c r="G51" s="3"/>
      <c r="H51" s="16"/>
      <c r="I51" s="11"/>
      <c r="J51" s="16"/>
      <c r="K51" s="16"/>
      <c r="L51" s="11"/>
      <c r="M51" s="17" t="str">
        <f aca="false">IF(OR(J51="",I51=""),"",ROUND(J51*I51,2))</f>
        <v/>
      </c>
      <c r="N51" s="17" t="str">
        <f aca="false">IF(OR(K51="",L51=""),"",ROUND(K51*L51,2))</f>
        <v/>
      </c>
      <c r="O51" s="18" t="str">
        <f aca="false">IF(OR(K51="",J51=""),"",K51-J51)</f>
        <v/>
      </c>
      <c r="P51" s="19" t="str">
        <f aca="false">IF(OR(L51="",I51=""),"",ROUND(L51-I51,4))</f>
        <v/>
      </c>
      <c r="Q51" s="17" t="str">
        <f aca="false">IF(S51="","",ROUND((K51-J51)*I51,2))</f>
        <v/>
      </c>
      <c r="R51" s="17" t="str">
        <f aca="false">IF(S51="","",ROUND(S51-Q51,2))</f>
        <v/>
      </c>
      <c r="S51" s="17" t="str">
        <f aca="false">IF(OR(M51="",N51=""),"",ROUND(N51-M51,2))</f>
        <v/>
      </c>
      <c r="T51" s="18" t="str">
        <f aca="false">IF(OR(H51="",J51=""),"",H51-J51)</f>
        <v/>
      </c>
      <c r="U51" s="5" t="str">
        <f aca="false">IF(COUNTA(A51,G51,H51,J51,K51)=0,"",IF(AND(K51="",J51=""),"Commande ouverte",IF(OR(K51="",L51=""),"Facture à recevoir",IF(J51="","BL manquant",IF(OR(H51="",I51=""),"Commande manquante",IF(AND(ABS(Q51)&gt;$B$3,ABS(R51)&gt;$B$3),"Écarts prix et quantité",IF(ABS(R51)&gt;$B$3,"Écart de prix",IF(ABS(Q51)&gt;$B$3,"Écart de quantité","Conforme"))))))))</f>
        <v/>
      </c>
      <c r="V51" s="3"/>
      <c r="W51" s="3"/>
      <c r="X51" s="0" t="str">
        <f aca="false">IF(A51="","",IF(COUNTIF(A$7:A51,A51)=1,MAX(X$6:X50)+1,""))</f>
        <v/>
      </c>
      <c r="Y51" s="0" t="n">
        <f aca="false">IF(ISNUMBER(S51),M51,0)</f>
        <v>0</v>
      </c>
      <c r="Z51" s="0" t="n">
        <f aca="false">IF(ISNUMBER(S51),N51,0)</f>
        <v>0</v>
      </c>
    </row>
    <row r="52" customFormat="false" ht="15" hidden="false" customHeight="false" outlineLevel="0" collapsed="false">
      <c r="A52" s="3"/>
      <c r="B52" s="3"/>
      <c r="C52" s="3"/>
      <c r="D52" s="3"/>
      <c r="E52" s="3"/>
      <c r="F52" s="15"/>
      <c r="G52" s="3"/>
      <c r="H52" s="16"/>
      <c r="I52" s="11"/>
      <c r="J52" s="16"/>
      <c r="K52" s="16"/>
      <c r="L52" s="11"/>
      <c r="M52" s="17" t="str">
        <f aca="false">IF(OR(J52="",I52=""),"",ROUND(J52*I52,2))</f>
        <v/>
      </c>
      <c r="N52" s="17" t="str">
        <f aca="false">IF(OR(K52="",L52=""),"",ROUND(K52*L52,2))</f>
        <v/>
      </c>
      <c r="O52" s="18" t="str">
        <f aca="false">IF(OR(K52="",J52=""),"",K52-J52)</f>
        <v/>
      </c>
      <c r="P52" s="19" t="str">
        <f aca="false">IF(OR(L52="",I52=""),"",ROUND(L52-I52,4))</f>
        <v/>
      </c>
      <c r="Q52" s="17" t="str">
        <f aca="false">IF(S52="","",ROUND((K52-J52)*I52,2))</f>
        <v/>
      </c>
      <c r="R52" s="17" t="str">
        <f aca="false">IF(S52="","",ROUND(S52-Q52,2))</f>
        <v/>
      </c>
      <c r="S52" s="17" t="str">
        <f aca="false">IF(OR(M52="",N52=""),"",ROUND(N52-M52,2))</f>
        <v/>
      </c>
      <c r="T52" s="18" t="str">
        <f aca="false">IF(OR(H52="",J52=""),"",H52-J52)</f>
        <v/>
      </c>
      <c r="U52" s="5" t="str">
        <f aca="false">IF(COUNTA(A52,G52,H52,J52,K52)=0,"",IF(AND(K52="",J52=""),"Commande ouverte",IF(OR(K52="",L52=""),"Facture à recevoir",IF(J52="","BL manquant",IF(OR(H52="",I52=""),"Commande manquante",IF(AND(ABS(Q52)&gt;$B$3,ABS(R52)&gt;$B$3),"Écarts prix et quantité",IF(ABS(R52)&gt;$B$3,"Écart de prix",IF(ABS(Q52)&gt;$B$3,"Écart de quantité","Conforme"))))))))</f>
        <v/>
      </c>
      <c r="V52" s="3"/>
      <c r="W52" s="3"/>
      <c r="X52" s="0" t="str">
        <f aca="false">IF(A52="","",IF(COUNTIF(A$7:A52,A52)=1,MAX(X$6:X51)+1,""))</f>
        <v/>
      </c>
      <c r="Y52" s="0" t="n">
        <f aca="false">IF(ISNUMBER(S52),M52,0)</f>
        <v>0</v>
      </c>
      <c r="Z52" s="0" t="n">
        <f aca="false">IF(ISNUMBER(S52),N52,0)</f>
        <v>0</v>
      </c>
    </row>
    <row r="53" customFormat="false" ht="15" hidden="false" customHeight="false" outlineLevel="0" collapsed="false">
      <c r="A53" s="3"/>
      <c r="B53" s="3"/>
      <c r="C53" s="3"/>
      <c r="D53" s="3"/>
      <c r="E53" s="3"/>
      <c r="F53" s="15"/>
      <c r="G53" s="3"/>
      <c r="H53" s="16"/>
      <c r="I53" s="11"/>
      <c r="J53" s="16"/>
      <c r="K53" s="16"/>
      <c r="L53" s="11"/>
      <c r="M53" s="17" t="str">
        <f aca="false">IF(OR(J53="",I53=""),"",ROUND(J53*I53,2))</f>
        <v/>
      </c>
      <c r="N53" s="17" t="str">
        <f aca="false">IF(OR(K53="",L53=""),"",ROUND(K53*L53,2))</f>
        <v/>
      </c>
      <c r="O53" s="18" t="str">
        <f aca="false">IF(OR(K53="",J53=""),"",K53-J53)</f>
        <v/>
      </c>
      <c r="P53" s="19" t="str">
        <f aca="false">IF(OR(L53="",I53=""),"",ROUND(L53-I53,4))</f>
        <v/>
      </c>
      <c r="Q53" s="17" t="str">
        <f aca="false">IF(S53="","",ROUND((K53-J53)*I53,2))</f>
        <v/>
      </c>
      <c r="R53" s="17" t="str">
        <f aca="false">IF(S53="","",ROUND(S53-Q53,2))</f>
        <v/>
      </c>
      <c r="S53" s="17" t="str">
        <f aca="false">IF(OR(M53="",N53=""),"",ROUND(N53-M53,2))</f>
        <v/>
      </c>
      <c r="T53" s="18" t="str">
        <f aca="false">IF(OR(H53="",J53=""),"",H53-J53)</f>
        <v/>
      </c>
      <c r="U53" s="5" t="str">
        <f aca="false">IF(COUNTA(A53,G53,H53,J53,K53)=0,"",IF(AND(K53="",J53=""),"Commande ouverte",IF(OR(K53="",L53=""),"Facture à recevoir",IF(J53="","BL manquant",IF(OR(H53="",I53=""),"Commande manquante",IF(AND(ABS(Q53)&gt;$B$3,ABS(R53)&gt;$B$3),"Écarts prix et quantité",IF(ABS(R53)&gt;$B$3,"Écart de prix",IF(ABS(Q53)&gt;$B$3,"Écart de quantité","Conforme"))))))))</f>
        <v/>
      </c>
      <c r="V53" s="3"/>
      <c r="W53" s="3"/>
      <c r="X53" s="0" t="str">
        <f aca="false">IF(A53="","",IF(COUNTIF(A$7:A53,A53)=1,MAX(X$6:X52)+1,""))</f>
        <v/>
      </c>
      <c r="Y53" s="0" t="n">
        <f aca="false">IF(ISNUMBER(S53),M53,0)</f>
        <v>0</v>
      </c>
      <c r="Z53" s="0" t="n">
        <f aca="false">IF(ISNUMBER(S53),N53,0)</f>
        <v>0</v>
      </c>
    </row>
    <row r="54" customFormat="false" ht="15" hidden="false" customHeight="false" outlineLevel="0" collapsed="false">
      <c r="A54" s="3"/>
      <c r="B54" s="3"/>
      <c r="C54" s="3"/>
      <c r="D54" s="3"/>
      <c r="E54" s="3"/>
      <c r="F54" s="15"/>
      <c r="G54" s="3"/>
      <c r="H54" s="16"/>
      <c r="I54" s="11"/>
      <c r="J54" s="16"/>
      <c r="K54" s="16"/>
      <c r="L54" s="11"/>
      <c r="M54" s="17" t="str">
        <f aca="false">IF(OR(J54="",I54=""),"",ROUND(J54*I54,2))</f>
        <v/>
      </c>
      <c r="N54" s="17" t="str">
        <f aca="false">IF(OR(K54="",L54=""),"",ROUND(K54*L54,2))</f>
        <v/>
      </c>
      <c r="O54" s="18" t="str">
        <f aca="false">IF(OR(K54="",J54=""),"",K54-J54)</f>
        <v/>
      </c>
      <c r="P54" s="19" t="str">
        <f aca="false">IF(OR(L54="",I54=""),"",ROUND(L54-I54,4))</f>
        <v/>
      </c>
      <c r="Q54" s="17" t="str">
        <f aca="false">IF(S54="","",ROUND((K54-J54)*I54,2))</f>
        <v/>
      </c>
      <c r="R54" s="17" t="str">
        <f aca="false">IF(S54="","",ROUND(S54-Q54,2))</f>
        <v/>
      </c>
      <c r="S54" s="17" t="str">
        <f aca="false">IF(OR(M54="",N54=""),"",ROUND(N54-M54,2))</f>
        <v/>
      </c>
      <c r="T54" s="18" t="str">
        <f aca="false">IF(OR(H54="",J54=""),"",H54-J54)</f>
        <v/>
      </c>
      <c r="U54" s="5" t="str">
        <f aca="false">IF(COUNTA(A54,G54,H54,J54,K54)=0,"",IF(AND(K54="",J54=""),"Commande ouverte",IF(OR(K54="",L54=""),"Facture à recevoir",IF(J54="","BL manquant",IF(OR(H54="",I54=""),"Commande manquante",IF(AND(ABS(Q54)&gt;$B$3,ABS(R54)&gt;$B$3),"Écarts prix et quantité",IF(ABS(R54)&gt;$B$3,"Écart de prix",IF(ABS(Q54)&gt;$B$3,"Écart de quantité","Conforme"))))))))</f>
        <v/>
      </c>
      <c r="V54" s="3"/>
      <c r="W54" s="3"/>
      <c r="X54" s="0" t="str">
        <f aca="false">IF(A54="","",IF(COUNTIF(A$7:A54,A54)=1,MAX(X$6:X53)+1,""))</f>
        <v/>
      </c>
      <c r="Y54" s="0" t="n">
        <f aca="false">IF(ISNUMBER(S54),M54,0)</f>
        <v>0</v>
      </c>
      <c r="Z54" s="0" t="n">
        <f aca="false">IF(ISNUMBER(S54),N54,0)</f>
        <v>0</v>
      </c>
    </row>
    <row r="55" customFormat="false" ht="15" hidden="false" customHeight="false" outlineLevel="0" collapsed="false">
      <c r="A55" s="3"/>
      <c r="B55" s="3"/>
      <c r="C55" s="3"/>
      <c r="D55" s="3"/>
      <c r="E55" s="3"/>
      <c r="F55" s="15"/>
      <c r="G55" s="3"/>
      <c r="H55" s="16"/>
      <c r="I55" s="11"/>
      <c r="J55" s="16"/>
      <c r="K55" s="16"/>
      <c r="L55" s="11"/>
      <c r="M55" s="17" t="str">
        <f aca="false">IF(OR(J55="",I55=""),"",ROUND(J55*I55,2))</f>
        <v/>
      </c>
      <c r="N55" s="17" t="str">
        <f aca="false">IF(OR(K55="",L55=""),"",ROUND(K55*L55,2))</f>
        <v/>
      </c>
      <c r="O55" s="18" t="str">
        <f aca="false">IF(OR(K55="",J55=""),"",K55-J55)</f>
        <v/>
      </c>
      <c r="P55" s="19" t="str">
        <f aca="false">IF(OR(L55="",I55=""),"",ROUND(L55-I55,4))</f>
        <v/>
      </c>
      <c r="Q55" s="17" t="str">
        <f aca="false">IF(S55="","",ROUND((K55-J55)*I55,2))</f>
        <v/>
      </c>
      <c r="R55" s="17" t="str">
        <f aca="false">IF(S55="","",ROUND(S55-Q55,2))</f>
        <v/>
      </c>
      <c r="S55" s="17" t="str">
        <f aca="false">IF(OR(M55="",N55=""),"",ROUND(N55-M55,2))</f>
        <v/>
      </c>
      <c r="T55" s="18" t="str">
        <f aca="false">IF(OR(H55="",J55=""),"",H55-J55)</f>
        <v/>
      </c>
      <c r="U55" s="5" t="str">
        <f aca="false">IF(COUNTA(A55,G55,H55,J55,K55)=0,"",IF(AND(K55="",J55=""),"Commande ouverte",IF(OR(K55="",L55=""),"Facture à recevoir",IF(J55="","BL manquant",IF(OR(H55="",I55=""),"Commande manquante",IF(AND(ABS(Q55)&gt;$B$3,ABS(R55)&gt;$B$3),"Écarts prix et quantité",IF(ABS(R55)&gt;$B$3,"Écart de prix",IF(ABS(Q55)&gt;$B$3,"Écart de quantité","Conforme"))))))))</f>
        <v/>
      </c>
      <c r="V55" s="3"/>
      <c r="W55" s="3"/>
      <c r="X55" s="0" t="str">
        <f aca="false">IF(A55="","",IF(COUNTIF(A$7:A55,A55)=1,MAX(X$6:X54)+1,""))</f>
        <v/>
      </c>
      <c r="Y55" s="0" t="n">
        <f aca="false">IF(ISNUMBER(S55),M55,0)</f>
        <v>0</v>
      </c>
      <c r="Z55" s="0" t="n">
        <f aca="false">IF(ISNUMBER(S55),N55,0)</f>
        <v>0</v>
      </c>
    </row>
    <row r="56" customFormat="false" ht="15" hidden="false" customHeight="false" outlineLevel="0" collapsed="false">
      <c r="A56" s="3"/>
      <c r="B56" s="3"/>
      <c r="C56" s="3"/>
      <c r="D56" s="3"/>
      <c r="E56" s="3"/>
      <c r="F56" s="15"/>
      <c r="G56" s="3"/>
      <c r="H56" s="16"/>
      <c r="I56" s="11"/>
      <c r="J56" s="16"/>
      <c r="K56" s="16"/>
      <c r="L56" s="11"/>
      <c r="M56" s="17" t="str">
        <f aca="false">IF(OR(J56="",I56=""),"",ROUND(J56*I56,2))</f>
        <v/>
      </c>
      <c r="N56" s="17" t="str">
        <f aca="false">IF(OR(K56="",L56=""),"",ROUND(K56*L56,2))</f>
        <v/>
      </c>
      <c r="O56" s="18" t="str">
        <f aca="false">IF(OR(K56="",J56=""),"",K56-J56)</f>
        <v/>
      </c>
      <c r="P56" s="19" t="str">
        <f aca="false">IF(OR(L56="",I56=""),"",ROUND(L56-I56,4))</f>
        <v/>
      </c>
      <c r="Q56" s="17" t="str">
        <f aca="false">IF(S56="","",ROUND((K56-J56)*I56,2))</f>
        <v/>
      </c>
      <c r="R56" s="17" t="str">
        <f aca="false">IF(S56="","",ROUND(S56-Q56,2))</f>
        <v/>
      </c>
      <c r="S56" s="17" t="str">
        <f aca="false">IF(OR(M56="",N56=""),"",ROUND(N56-M56,2))</f>
        <v/>
      </c>
      <c r="T56" s="18" t="str">
        <f aca="false">IF(OR(H56="",J56=""),"",H56-J56)</f>
        <v/>
      </c>
      <c r="U56" s="5" t="str">
        <f aca="false">IF(COUNTA(A56,G56,H56,J56,K56)=0,"",IF(AND(K56="",J56=""),"Commande ouverte",IF(OR(K56="",L56=""),"Facture à recevoir",IF(J56="","BL manquant",IF(OR(H56="",I56=""),"Commande manquante",IF(AND(ABS(Q56)&gt;$B$3,ABS(R56)&gt;$B$3),"Écarts prix et quantité",IF(ABS(R56)&gt;$B$3,"Écart de prix",IF(ABS(Q56)&gt;$B$3,"Écart de quantité","Conforme"))))))))</f>
        <v/>
      </c>
      <c r="V56" s="3"/>
      <c r="W56" s="3"/>
      <c r="X56" s="0" t="str">
        <f aca="false">IF(A56="","",IF(COUNTIF(A$7:A56,A56)=1,MAX(X$6:X55)+1,""))</f>
        <v/>
      </c>
      <c r="Y56" s="0" t="n">
        <f aca="false">IF(ISNUMBER(S56),M56,0)</f>
        <v>0</v>
      </c>
      <c r="Z56" s="0" t="n">
        <f aca="false">IF(ISNUMBER(S56),N56,0)</f>
        <v>0</v>
      </c>
    </row>
    <row r="57" customFormat="false" ht="15" hidden="false" customHeight="false" outlineLevel="0" collapsed="false">
      <c r="A57" s="3"/>
      <c r="B57" s="3"/>
      <c r="C57" s="3"/>
      <c r="D57" s="3"/>
      <c r="E57" s="3"/>
      <c r="F57" s="15"/>
      <c r="G57" s="3"/>
      <c r="H57" s="16"/>
      <c r="I57" s="11"/>
      <c r="J57" s="16"/>
      <c r="K57" s="16"/>
      <c r="L57" s="11"/>
      <c r="M57" s="17" t="str">
        <f aca="false">IF(OR(J57="",I57=""),"",ROUND(J57*I57,2))</f>
        <v/>
      </c>
      <c r="N57" s="17" t="str">
        <f aca="false">IF(OR(K57="",L57=""),"",ROUND(K57*L57,2))</f>
        <v/>
      </c>
      <c r="O57" s="18" t="str">
        <f aca="false">IF(OR(K57="",J57=""),"",K57-J57)</f>
        <v/>
      </c>
      <c r="P57" s="19" t="str">
        <f aca="false">IF(OR(L57="",I57=""),"",ROUND(L57-I57,4))</f>
        <v/>
      </c>
      <c r="Q57" s="17" t="str">
        <f aca="false">IF(S57="","",ROUND((K57-J57)*I57,2))</f>
        <v/>
      </c>
      <c r="R57" s="17" t="str">
        <f aca="false">IF(S57="","",ROUND(S57-Q57,2))</f>
        <v/>
      </c>
      <c r="S57" s="17" t="str">
        <f aca="false">IF(OR(M57="",N57=""),"",ROUND(N57-M57,2))</f>
        <v/>
      </c>
      <c r="T57" s="18" t="str">
        <f aca="false">IF(OR(H57="",J57=""),"",H57-J57)</f>
        <v/>
      </c>
      <c r="U57" s="5" t="str">
        <f aca="false">IF(COUNTA(A57,G57,H57,J57,K57)=0,"",IF(AND(K57="",J57=""),"Commande ouverte",IF(OR(K57="",L57=""),"Facture à recevoir",IF(J57="","BL manquant",IF(OR(H57="",I57=""),"Commande manquante",IF(AND(ABS(Q57)&gt;$B$3,ABS(R57)&gt;$B$3),"Écarts prix et quantité",IF(ABS(R57)&gt;$B$3,"Écart de prix",IF(ABS(Q57)&gt;$B$3,"Écart de quantité","Conforme"))))))))</f>
        <v/>
      </c>
      <c r="V57" s="3"/>
      <c r="W57" s="3"/>
      <c r="X57" s="0" t="str">
        <f aca="false">IF(A57="","",IF(COUNTIF(A$7:A57,A57)=1,MAX(X$6:X56)+1,""))</f>
        <v/>
      </c>
      <c r="Y57" s="0" t="n">
        <f aca="false">IF(ISNUMBER(S57),M57,0)</f>
        <v>0</v>
      </c>
      <c r="Z57" s="0" t="n">
        <f aca="false">IF(ISNUMBER(S57),N57,0)</f>
        <v>0</v>
      </c>
    </row>
    <row r="58" customFormat="false" ht="15" hidden="false" customHeight="false" outlineLevel="0" collapsed="false">
      <c r="A58" s="3"/>
      <c r="B58" s="3"/>
      <c r="C58" s="3"/>
      <c r="D58" s="3"/>
      <c r="E58" s="3"/>
      <c r="F58" s="15"/>
      <c r="G58" s="3"/>
      <c r="H58" s="16"/>
      <c r="I58" s="11"/>
      <c r="J58" s="16"/>
      <c r="K58" s="16"/>
      <c r="L58" s="11"/>
      <c r="M58" s="17" t="str">
        <f aca="false">IF(OR(J58="",I58=""),"",ROUND(J58*I58,2))</f>
        <v/>
      </c>
      <c r="N58" s="17" t="str">
        <f aca="false">IF(OR(K58="",L58=""),"",ROUND(K58*L58,2))</f>
        <v/>
      </c>
      <c r="O58" s="18" t="str">
        <f aca="false">IF(OR(K58="",J58=""),"",K58-J58)</f>
        <v/>
      </c>
      <c r="P58" s="19" t="str">
        <f aca="false">IF(OR(L58="",I58=""),"",ROUND(L58-I58,4))</f>
        <v/>
      </c>
      <c r="Q58" s="17" t="str">
        <f aca="false">IF(S58="","",ROUND((K58-J58)*I58,2))</f>
        <v/>
      </c>
      <c r="R58" s="17" t="str">
        <f aca="false">IF(S58="","",ROUND(S58-Q58,2))</f>
        <v/>
      </c>
      <c r="S58" s="17" t="str">
        <f aca="false">IF(OR(M58="",N58=""),"",ROUND(N58-M58,2))</f>
        <v/>
      </c>
      <c r="T58" s="18" t="str">
        <f aca="false">IF(OR(H58="",J58=""),"",H58-J58)</f>
        <v/>
      </c>
      <c r="U58" s="5" t="str">
        <f aca="false">IF(COUNTA(A58,G58,H58,J58,K58)=0,"",IF(AND(K58="",J58=""),"Commande ouverte",IF(OR(K58="",L58=""),"Facture à recevoir",IF(J58="","BL manquant",IF(OR(H58="",I58=""),"Commande manquante",IF(AND(ABS(Q58)&gt;$B$3,ABS(R58)&gt;$B$3),"Écarts prix et quantité",IF(ABS(R58)&gt;$B$3,"Écart de prix",IF(ABS(Q58)&gt;$B$3,"Écart de quantité","Conforme"))))))))</f>
        <v/>
      </c>
      <c r="V58" s="3"/>
      <c r="W58" s="3"/>
      <c r="X58" s="0" t="str">
        <f aca="false">IF(A58="","",IF(COUNTIF(A$7:A58,A58)=1,MAX(X$6:X57)+1,""))</f>
        <v/>
      </c>
      <c r="Y58" s="0" t="n">
        <f aca="false">IF(ISNUMBER(S58),M58,0)</f>
        <v>0</v>
      </c>
      <c r="Z58" s="0" t="n">
        <f aca="false">IF(ISNUMBER(S58),N58,0)</f>
        <v>0</v>
      </c>
    </row>
    <row r="59" customFormat="false" ht="15" hidden="false" customHeight="false" outlineLevel="0" collapsed="false">
      <c r="A59" s="3"/>
      <c r="B59" s="3"/>
      <c r="C59" s="3"/>
      <c r="D59" s="3"/>
      <c r="E59" s="3"/>
      <c r="F59" s="15"/>
      <c r="G59" s="3"/>
      <c r="H59" s="16"/>
      <c r="I59" s="11"/>
      <c r="J59" s="16"/>
      <c r="K59" s="16"/>
      <c r="L59" s="11"/>
      <c r="M59" s="17" t="str">
        <f aca="false">IF(OR(J59="",I59=""),"",ROUND(J59*I59,2))</f>
        <v/>
      </c>
      <c r="N59" s="17" t="str">
        <f aca="false">IF(OR(K59="",L59=""),"",ROUND(K59*L59,2))</f>
        <v/>
      </c>
      <c r="O59" s="18" t="str">
        <f aca="false">IF(OR(K59="",J59=""),"",K59-J59)</f>
        <v/>
      </c>
      <c r="P59" s="19" t="str">
        <f aca="false">IF(OR(L59="",I59=""),"",ROUND(L59-I59,4))</f>
        <v/>
      </c>
      <c r="Q59" s="17" t="str">
        <f aca="false">IF(S59="","",ROUND((K59-J59)*I59,2))</f>
        <v/>
      </c>
      <c r="R59" s="17" t="str">
        <f aca="false">IF(S59="","",ROUND(S59-Q59,2))</f>
        <v/>
      </c>
      <c r="S59" s="17" t="str">
        <f aca="false">IF(OR(M59="",N59=""),"",ROUND(N59-M59,2))</f>
        <v/>
      </c>
      <c r="T59" s="18" t="str">
        <f aca="false">IF(OR(H59="",J59=""),"",H59-J59)</f>
        <v/>
      </c>
      <c r="U59" s="5" t="str">
        <f aca="false">IF(COUNTA(A59,G59,H59,J59,K59)=0,"",IF(AND(K59="",J59=""),"Commande ouverte",IF(OR(K59="",L59=""),"Facture à recevoir",IF(J59="","BL manquant",IF(OR(H59="",I59=""),"Commande manquante",IF(AND(ABS(Q59)&gt;$B$3,ABS(R59)&gt;$B$3),"Écarts prix et quantité",IF(ABS(R59)&gt;$B$3,"Écart de prix",IF(ABS(Q59)&gt;$B$3,"Écart de quantité","Conforme"))))))))</f>
        <v/>
      </c>
      <c r="V59" s="3"/>
      <c r="W59" s="3"/>
      <c r="X59" s="0" t="str">
        <f aca="false">IF(A59="","",IF(COUNTIF(A$7:A59,A59)=1,MAX(X$6:X58)+1,""))</f>
        <v/>
      </c>
      <c r="Y59" s="0" t="n">
        <f aca="false">IF(ISNUMBER(S59),M59,0)</f>
        <v>0</v>
      </c>
      <c r="Z59" s="0" t="n">
        <f aca="false">IF(ISNUMBER(S59),N59,0)</f>
        <v>0</v>
      </c>
    </row>
    <row r="60" customFormat="false" ht="15" hidden="false" customHeight="false" outlineLevel="0" collapsed="false">
      <c r="A60" s="3"/>
      <c r="B60" s="3"/>
      <c r="C60" s="3"/>
      <c r="D60" s="3"/>
      <c r="E60" s="3"/>
      <c r="F60" s="15"/>
      <c r="G60" s="3"/>
      <c r="H60" s="16"/>
      <c r="I60" s="11"/>
      <c r="J60" s="16"/>
      <c r="K60" s="16"/>
      <c r="L60" s="11"/>
      <c r="M60" s="17" t="str">
        <f aca="false">IF(OR(J60="",I60=""),"",ROUND(J60*I60,2))</f>
        <v/>
      </c>
      <c r="N60" s="17" t="str">
        <f aca="false">IF(OR(K60="",L60=""),"",ROUND(K60*L60,2))</f>
        <v/>
      </c>
      <c r="O60" s="18" t="str">
        <f aca="false">IF(OR(K60="",J60=""),"",K60-J60)</f>
        <v/>
      </c>
      <c r="P60" s="19" t="str">
        <f aca="false">IF(OR(L60="",I60=""),"",ROUND(L60-I60,4))</f>
        <v/>
      </c>
      <c r="Q60" s="17" t="str">
        <f aca="false">IF(S60="","",ROUND((K60-J60)*I60,2))</f>
        <v/>
      </c>
      <c r="R60" s="17" t="str">
        <f aca="false">IF(S60="","",ROUND(S60-Q60,2))</f>
        <v/>
      </c>
      <c r="S60" s="17" t="str">
        <f aca="false">IF(OR(M60="",N60=""),"",ROUND(N60-M60,2))</f>
        <v/>
      </c>
      <c r="T60" s="18" t="str">
        <f aca="false">IF(OR(H60="",J60=""),"",H60-J60)</f>
        <v/>
      </c>
      <c r="U60" s="5" t="str">
        <f aca="false">IF(COUNTA(A60,G60,H60,J60,K60)=0,"",IF(AND(K60="",J60=""),"Commande ouverte",IF(OR(K60="",L60=""),"Facture à recevoir",IF(J60="","BL manquant",IF(OR(H60="",I60=""),"Commande manquante",IF(AND(ABS(Q60)&gt;$B$3,ABS(R60)&gt;$B$3),"Écarts prix et quantité",IF(ABS(R60)&gt;$B$3,"Écart de prix",IF(ABS(Q60)&gt;$B$3,"Écart de quantité","Conforme"))))))))</f>
        <v/>
      </c>
      <c r="V60" s="3"/>
      <c r="W60" s="3"/>
      <c r="X60" s="0" t="str">
        <f aca="false">IF(A60="","",IF(COUNTIF(A$7:A60,A60)=1,MAX(X$6:X59)+1,""))</f>
        <v/>
      </c>
      <c r="Y60" s="0" t="n">
        <f aca="false">IF(ISNUMBER(S60),M60,0)</f>
        <v>0</v>
      </c>
      <c r="Z60" s="0" t="n">
        <f aca="false">IF(ISNUMBER(S60),N60,0)</f>
        <v>0</v>
      </c>
    </row>
    <row r="61" customFormat="false" ht="15" hidden="false" customHeight="false" outlineLevel="0" collapsed="false">
      <c r="A61" s="3"/>
      <c r="B61" s="3"/>
      <c r="C61" s="3"/>
      <c r="D61" s="3"/>
      <c r="E61" s="3"/>
      <c r="F61" s="15"/>
      <c r="G61" s="3"/>
      <c r="H61" s="16"/>
      <c r="I61" s="11"/>
      <c r="J61" s="16"/>
      <c r="K61" s="16"/>
      <c r="L61" s="11"/>
      <c r="M61" s="17" t="str">
        <f aca="false">IF(OR(J61="",I61=""),"",ROUND(J61*I61,2))</f>
        <v/>
      </c>
      <c r="N61" s="17" t="str">
        <f aca="false">IF(OR(K61="",L61=""),"",ROUND(K61*L61,2))</f>
        <v/>
      </c>
      <c r="O61" s="18" t="str">
        <f aca="false">IF(OR(K61="",J61=""),"",K61-J61)</f>
        <v/>
      </c>
      <c r="P61" s="19" t="str">
        <f aca="false">IF(OR(L61="",I61=""),"",ROUND(L61-I61,4))</f>
        <v/>
      </c>
      <c r="Q61" s="17" t="str">
        <f aca="false">IF(S61="","",ROUND((K61-J61)*I61,2))</f>
        <v/>
      </c>
      <c r="R61" s="17" t="str">
        <f aca="false">IF(S61="","",ROUND(S61-Q61,2))</f>
        <v/>
      </c>
      <c r="S61" s="17" t="str">
        <f aca="false">IF(OR(M61="",N61=""),"",ROUND(N61-M61,2))</f>
        <v/>
      </c>
      <c r="T61" s="18" t="str">
        <f aca="false">IF(OR(H61="",J61=""),"",H61-J61)</f>
        <v/>
      </c>
      <c r="U61" s="5" t="str">
        <f aca="false">IF(COUNTA(A61,G61,H61,J61,K61)=0,"",IF(AND(K61="",J61=""),"Commande ouverte",IF(OR(K61="",L61=""),"Facture à recevoir",IF(J61="","BL manquant",IF(OR(H61="",I61=""),"Commande manquante",IF(AND(ABS(Q61)&gt;$B$3,ABS(R61)&gt;$B$3),"Écarts prix et quantité",IF(ABS(R61)&gt;$B$3,"Écart de prix",IF(ABS(Q61)&gt;$B$3,"Écart de quantité","Conforme"))))))))</f>
        <v/>
      </c>
      <c r="V61" s="3"/>
      <c r="W61" s="3"/>
      <c r="X61" s="0" t="str">
        <f aca="false">IF(A61="","",IF(COUNTIF(A$7:A61,A61)=1,MAX(X$6:X60)+1,""))</f>
        <v/>
      </c>
      <c r="Y61" s="0" t="n">
        <f aca="false">IF(ISNUMBER(S61),M61,0)</f>
        <v>0</v>
      </c>
      <c r="Z61" s="0" t="n">
        <f aca="false">IF(ISNUMBER(S61),N61,0)</f>
        <v>0</v>
      </c>
    </row>
    <row r="62" customFormat="false" ht="15" hidden="false" customHeight="false" outlineLevel="0" collapsed="false">
      <c r="A62" s="3"/>
      <c r="B62" s="3"/>
      <c r="C62" s="3"/>
      <c r="D62" s="3"/>
      <c r="E62" s="3"/>
      <c r="F62" s="15"/>
      <c r="G62" s="3"/>
      <c r="H62" s="16"/>
      <c r="I62" s="11"/>
      <c r="J62" s="16"/>
      <c r="K62" s="16"/>
      <c r="L62" s="11"/>
      <c r="M62" s="17" t="str">
        <f aca="false">IF(OR(J62="",I62=""),"",ROUND(J62*I62,2))</f>
        <v/>
      </c>
      <c r="N62" s="17" t="str">
        <f aca="false">IF(OR(K62="",L62=""),"",ROUND(K62*L62,2))</f>
        <v/>
      </c>
      <c r="O62" s="18" t="str">
        <f aca="false">IF(OR(K62="",J62=""),"",K62-J62)</f>
        <v/>
      </c>
      <c r="P62" s="19" t="str">
        <f aca="false">IF(OR(L62="",I62=""),"",ROUND(L62-I62,4))</f>
        <v/>
      </c>
      <c r="Q62" s="17" t="str">
        <f aca="false">IF(S62="","",ROUND((K62-J62)*I62,2))</f>
        <v/>
      </c>
      <c r="R62" s="17" t="str">
        <f aca="false">IF(S62="","",ROUND(S62-Q62,2))</f>
        <v/>
      </c>
      <c r="S62" s="17" t="str">
        <f aca="false">IF(OR(M62="",N62=""),"",ROUND(N62-M62,2))</f>
        <v/>
      </c>
      <c r="T62" s="18" t="str">
        <f aca="false">IF(OR(H62="",J62=""),"",H62-J62)</f>
        <v/>
      </c>
      <c r="U62" s="5" t="str">
        <f aca="false">IF(COUNTA(A62,G62,H62,J62,K62)=0,"",IF(AND(K62="",J62=""),"Commande ouverte",IF(OR(K62="",L62=""),"Facture à recevoir",IF(J62="","BL manquant",IF(OR(H62="",I62=""),"Commande manquante",IF(AND(ABS(Q62)&gt;$B$3,ABS(R62)&gt;$B$3),"Écarts prix et quantité",IF(ABS(R62)&gt;$B$3,"Écart de prix",IF(ABS(Q62)&gt;$B$3,"Écart de quantité","Conforme"))))))))</f>
        <v/>
      </c>
      <c r="V62" s="3"/>
      <c r="W62" s="3"/>
      <c r="X62" s="0" t="str">
        <f aca="false">IF(A62="","",IF(COUNTIF(A$7:A62,A62)=1,MAX(X$6:X61)+1,""))</f>
        <v/>
      </c>
      <c r="Y62" s="0" t="n">
        <f aca="false">IF(ISNUMBER(S62),M62,0)</f>
        <v>0</v>
      </c>
      <c r="Z62" s="0" t="n">
        <f aca="false">IF(ISNUMBER(S62),N62,0)</f>
        <v>0</v>
      </c>
    </row>
    <row r="63" customFormat="false" ht="15" hidden="false" customHeight="false" outlineLevel="0" collapsed="false">
      <c r="A63" s="3"/>
      <c r="B63" s="3"/>
      <c r="C63" s="3"/>
      <c r="D63" s="3"/>
      <c r="E63" s="3"/>
      <c r="F63" s="15"/>
      <c r="G63" s="3"/>
      <c r="H63" s="16"/>
      <c r="I63" s="11"/>
      <c r="J63" s="16"/>
      <c r="K63" s="16"/>
      <c r="L63" s="11"/>
      <c r="M63" s="17" t="str">
        <f aca="false">IF(OR(J63="",I63=""),"",ROUND(J63*I63,2))</f>
        <v/>
      </c>
      <c r="N63" s="17" t="str">
        <f aca="false">IF(OR(K63="",L63=""),"",ROUND(K63*L63,2))</f>
        <v/>
      </c>
      <c r="O63" s="18" t="str">
        <f aca="false">IF(OR(K63="",J63=""),"",K63-J63)</f>
        <v/>
      </c>
      <c r="P63" s="19" t="str">
        <f aca="false">IF(OR(L63="",I63=""),"",ROUND(L63-I63,4))</f>
        <v/>
      </c>
      <c r="Q63" s="17" t="str">
        <f aca="false">IF(S63="","",ROUND((K63-J63)*I63,2))</f>
        <v/>
      </c>
      <c r="R63" s="17" t="str">
        <f aca="false">IF(S63="","",ROUND(S63-Q63,2))</f>
        <v/>
      </c>
      <c r="S63" s="17" t="str">
        <f aca="false">IF(OR(M63="",N63=""),"",ROUND(N63-M63,2))</f>
        <v/>
      </c>
      <c r="T63" s="18" t="str">
        <f aca="false">IF(OR(H63="",J63=""),"",H63-J63)</f>
        <v/>
      </c>
      <c r="U63" s="5" t="str">
        <f aca="false">IF(COUNTA(A63,G63,H63,J63,K63)=0,"",IF(AND(K63="",J63=""),"Commande ouverte",IF(OR(K63="",L63=""),"Facture à recevoir",IF(J63="","BL manquant",IF(OR(H63="",I63=""),"Commande manquante",IF(AND(ABS(Q63)&gt;$B$3,ABS(R63)&gt;$B$3),"Écarts prix et quantité",IF(ABS(R63)&gt;$B$3,"Écart de prix",IF(ABS(Q63)&gt;$B$3,"Écart de quantité","Conforme"))))))))</f>
        <v/>
      </c>
      <c r="V63" s="3"/>
      <c r="W63" s="3"/>
      <c r="X63" s="0" t="str">
        <f aca="false">IF(A63="","",IF(COUNTIF(A$7:A63,A63)=1,MAX(X$6:X62)+1,""))</f>
        <v/>
      </c>
      <c r="Y63" s="0" t="n">
        <f aca="false">IF(ISNUMBER(S63),M63,0)</f>
        <v>0</v>
      </c>
      <c r="Z63" s="0" t="n">
        <f aca="false">IF(ISNUMBER(S63),N63,0)</f>
        <v>0</v>
      </c>
    </row>
    <row r="64" customFormat="false" ht="15" hidden="false" customHeight="false" outlineLevel="0" collapsed="false">
      <c r="A64" s="3"/>
      <c r="B64" s="3"/>
      <c r="C64" s="3"/>
      <c r="D64" s="3"/>
      <c r="E64" s="3"/>
      <c r="F64" s="15"/>
      <c r="G64" s="3"/>
      <c r="H64" s="16"/>
      <c r="I64" s="11"/>
      <c r="J64" s="16"/>
      <c r="K64" s="16"/>
      <c r="L64" s="11"/>
      <c r="M64" s="17" t="str">
        <f aca="false">IF(OR(J64="",I64=""),"",ROUND(J64*I64,2))</f>
        <v/>
      </c>
      <c r="N64" s="17" t="str">
        <f aca="false">IF(OR(K64="",L64=""),"",ROUND(K64*L64,2))</f>
        <v/>
      </c>
      <c r="O64" s="18" t="str">
        <f aca="false">IF(OR(K64="",J64=""),"",K64-J64)</f>
        <v/>
      </c>
      <c r="P64" s="19" t="str">
        <f aca="false">IF(OR(L64="",I64=""),"",ROUND(L64-I64,4))</f>
        <v/>
      </c>
      <c r="Q64" s="17" t="str">
        <f aca="false">IF(S64="","",ROUND((K64-J64)*I64,2))</f>
        <v/>
      </c>
      <c r="R64" s="17" t="str">
        <f aca="false">IF(S64="","",ROUND(S64-Q64,2))</f>
        <v/>
      </c>
      <c r="S64" s="17" t="str">
        <f aca="false">IF(OR(M64="",N64=""),"",ROUND(N64-M64,2))</f>
        <v/>
      </c>
      <c r="T64" s="18" t="str">
        <f aca="false">IF(OR(H64="",J64=""),"",H64-J64)</f>
        <v/>
      </c>
      <c r="U64" s="5" t="str">
        <f aca="false">IF(COUNTA(A64,G64,H64,J64,K64)=0,"",IF(AND(K64="",J64=""),"Commande ouverte",IF(OR(K64="",L64=""),"Facture à recevoir",IF(J64="","BL manquant",IF(OR(H64="",I64=""),"Commande manquante",IF(AND(ABS(Q64)&gt;$B$3,ABS(R64)&gt;$B$3),"Écarts prix et quantité",IF(ABS(R64)&gt;$B$3,"Écart de prix",IF(ABS(Q64)&gt;$B$3,"Écart de quantité","Conforme"))))))))</f>
        <v/>
      </c>
      <c r="V64" s="3"/>
      <c r="W64" s="3"/>
      <c r="X64" s="0" t="str">
        <f aca="false">IF(A64="","",IF(COUNTIF(A$7:A64,A64)=1,MAX(X$6:X63)+1,""))</f>
        <v/>
      </c>
      <c r="Y64" s="0" t="n">
        <f aca="false">IF(ISNUMBER(S64),M64,0)</f>
        <v>0</v>
      </c>
      <c r="Z64" s="0" t="n">
        <f aca="false">IF(ISNUMBER(S64),N64,0)</f>
        <v>0</v>
      </c>
    </row>
    <row r="65" customFormat="false" ht="15" hidden="false" customHeight="false" outlineLevel="0" collapsed="false">
      <c r="A65" s="3"/>
      <c r="B65" s="3"/>
      <c r="C65" s="3"/>
      <c r="D65" s="3"/>
      <c r="E65" s="3"/>
      <c r="F65" s="15"/>
      <c r="G65" s="3"/>
      <c r="H65" s="16"/>
      <c r="I65" s="11"/>
      <c r="J65" s="16"/>
      <c r="K65" s="16"/>
      <c r="L65" s="11"/>
      <c r="M65" s="17" t="str">
        <f aca="false">IF(OR(J65="",I65=""),"",ROUND(J65*I65,2))</f>
        <v/>
      </c>
      <c r="N65" s="17" t="str">
        <f aca="false">IF(OR(K65="",L65=""),"",ROUND(K65*L65,2))</f>
        <v/>
      </c>
      <c r="O65" s="18" t="str">
        <f aca="false">IF(OR(K65="",J65=""),"",K65-J65)</f>
        <v/>
      </c>
      <c r="P65" s="19" t="str">
        <f aca="false">IF(OR(L65="",I65=""),"",ROUND(L65-I65,4))</f>
        <v/>
      </c>
      <c r="Q65" s="17" t="str">
        <f aca="false">IF(S65="","",ROUND((K65-J65)*I65,2))</f>
        <v/>
      </c>
      <c r="R65" s="17" t="str">
        <f aca="false">IF(S65="","",ROUND(S65-Q65,2))</f>
        <v/>
      </c>
      <c r="S65" s="17" t="str">
        <f aca="false">IF(OR(M65="",N65=""),"",ROUND(N65-M65,2))</f>
        <v/>
      </c>
      <c r="T65" s="18" t="str">
        <f aca="false">IF(OR(H65="",J65=""),"",H65-J65)</f>
        <v/>
      </c>
      <c r="U65" s="5" t="str">
        <f aca="false">IF(COUNTA(A65,G65,H65,J65,K65)=0,"",IF(AND(K65="",J65=""),"Commande ouverte",IF(OR(K65="",L65=""),"Facture à recevoir",IF(J65="","BL manquant",IF(OR(H65="",I65=""),"Commande manquante",IF(AND(ABS(Q65)&gt;$B$3,ABS(R65)&gt;$B$3),"Écarts prix et quantité",IF(ABS(R65)&gt;$B$3,"Écart de prix",IF(ABS(Q65)&gt;$B$3,"Écart de quantité","Conforme"))))))))</f>
        <v/>
      </c>
      <c r="V65" s="3"/>
      <c r="W65" s="3"/>
      <c r="X65" s="0" t="str">
        <f aca="false">IF(A65="","",IF(COUNTIF(A$7:A65,A65)=1,MAX(X$6:X64)+1,""))</f>
        <v/>
      </c>
      <c r="Y65" s="0" t="n">
        <f aca="false">IF(ISNUMBER(S65),M65,0)</f>
        <v>0</v>
      </c>
      <c r="Z65" s="0" t="n">
        <f aca="false">IF(ISNUMBER(S65),N65,0)</f>
        <v>0</v>
      </c>
    </row>
    <row r="66" customFormat="false" ht="15" hidden="false" customHeight="false" outlineLevel="0" collapsed="false">
      <c r="A66" s="3"/>
      <c r="B66" s="3"/>
      <c r="C66" s="3"/>
      <c r="D66" s="3"/>
      <c r="E66" s="3"/>
      <c r="F66" s="15"/>
      <c r="G66" s="3"/>
      <c r="H66" s="16"/>
      <c r="I66" s="11"/>
      <c r="J66" s="16"/>
      <c r="K66" s="16"/>
      <c r="L66" s="11"/>
      <c r="M66" s="17" t="str">
        <f aca="false">IF(OR(J66="",I66=""),"",ROUND(J66*I66,2))</f>
        <v/>
      </c>
      <c r="N66" s="17" t="str">
        <f aca="false">IF(OR(K66="",L66=""),"",ROUND(K66*L66,2))</f>
        <v/>
      </c>
      <c r="O66" s="18" t="str">
        <f aca="false">IF(OR(K66="",J66=""),"",K66-J66)</f>
        <v/>
      </c>
      <c r="P66" s="19" t="str">
        <f aca="false">IF(OR(L66="",I66=""),"",ROUND(L66-I66,4))</f>
        <v/>
      </c>
      <c r="Q66" s="17" t="str">
        <f aca="false">IF(S66="","",ROUND((K66-J66)*I66,2))</f>
        <v/>
      </c>
      <c r="R66" s="17" t="str">
        <f aca="false">IF(S66="","",ROUND(S66-Q66,2))</f>
        <v/>
      </c>
      <c r="S66" s="17" t="str">
        <f aca="false">IF(OR(M66="",N66=""),"",ROUND(N66-M66,2))</f>
        <v/>
      </c>
      <c r="T66" s="18" t="str">
        <f aca="false">IF(OR(H66="",J66=""),"",H66-J66)</f>
        <v/>
      </c>
      <c r="U66" s="5" t="str">
        <f aca="false">IF(COUNTA(A66,G66,H66,J66,K66)=0,"",IF(AND(K66="",J66=""),"Commande ouverte",IF(OR(K66="",L66=""),"Facture à recevoir",IF(J66="","BL manquant",IF(OR(H66="",I66=""),"Commande manquante",IF(AND(ABS(Q66)&gt;$B$3,ABS(R66)&gt;$B$3),"Écarts prix et quantité",IF(ABS(R66)&gt;$B$3,"Écart de prix",IF(ABS(Q66)&gt;$B$3,"Écart de quantité","Conforme"))))))))</f>
        <v/>
      </c>
      <c r="V66" s="3"/>
      <c r="W66" s="3"/>
      <c r="X66" s="0" t="str">
        <f aca="false">IF(A66="","",IF(COUNTIF(A$7:A66,A66)=1,MAX(X$6:X65)+1,""))</f>
        <v/>
      </c>
      <c r="Y66" s="0" t="n">
        <f aca="false">IF(ISNUMBER(S66),M66,0)</f>
        <v>0</v>
      </c>
      <c r="Z66" s="0" t="n">
        <f aca="false">IF(ISNUMBER(S66),N66,0)</f>
        <v>0</v>
      </c>
    </row>
    <row r="68" customFormat="false" ht="15" hidden="false" customHeight="false" outlineLevel="0" collapsed="false">
      <c r="A68" s="9" t="s">
        <v>17</v>
      </c>
    </row>
  </sheetData>
  <mergeCells count="5">
    <mergeCell ref="A5:G5"/>
    <mergeCell ref="H5:I5"/>
    <mergeCell ref="K5:L5"/>
    <mergeCell ref="M5:T5"/>
    <mergeCell ref="U5:W5"/>
  </mergeCells>
  <conditionalFormatting sqref="U7:U66">
    <cfRule type="expression" priority="2" aboveAverage="0" equalAverage="0" bottom="0" percent="0" rank="0" text="" dxfId="0">
      <formula>OR(U7="Conforme")</formula>
    </cfRule>
    <cfRule type="expression" priority="3" aboveAverage="0" equalAverage="0" bottom="0" percent="0" rank="0" text="" dxfId="1">
      <formula>OR(U7="BL manquant",U7="Facture à recevoir",U7="Commande manquante",U7="Commande ouverte")</formula>
    </cfRule>
    <cfRule type="expression" priority="4" aboveAverage="0" equalAverage="0" bottom="0" percent="0" rank="0" text="" dxfId="2">
      <formula>OR(U7="Écart de prix",U7="Écart de quantité",U7="Écarts prix et quantité")</formula>
    </cfRule>
  </conditionalFormatting>
  <dataValidations count="2">
    <dataValidation allowBlank="true" errorStyle="stop" operator="between" showDropDown="false" showErrorMessage="false" showInputMessage="false" sqref="V7:V66" type="list">
      <formula1>"À payer,À litiger,Avoir demandé,En attente"</formula1>
      <formula2>0</formula2>
    </dataValidation>
    <dataValidation allowBlank="true" error="Saisissez un nombre positif ou nul." errorStyle="stop" errorTitle="Nombre attendu" operator="greaterThanOrEqual" showDropDown="false" showErrorMessage="true" showInputMessage="false" sqref="H7:L66" type="decimal">
      <formula1>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"/>
    <col collapsed="false" customWidth="true" hidden="false" outlineLevel="0" max="4" min="3" style="0" width="13"/>
    <col collapsed="false" customWidth="true" hidden="false" outlineLevel="0" max="7" min="5" style="0" width="12"/>
    <col collapsed="false" customWidth="true" hidden="false" outlineLevel="0" max="10" min="8" style="0" width="13"/>
    <col collapsed="false" customWidth="true" hidden="false" outlineLevel="0" max="11" min="11" style="0" width="10"/>
    <col collapsed="false" customWidth="true" hidden="false" outlineLevel="0" max="12" min="12" style="0" width="9"/>
    <col collapsed="false" customWidth="true" hidden="false" outlineLevel="0" max="14" min="13" style="0" width="10"/>
  </cols>
  <sheetData>
    <row r="1" customFormat="false" ht="18.55" hidden="false" customHeight="false" outlineLevel="0" collapsed="false">
      <c r="A1" s="1" t="s">
        <v>95</v>
      </c>
    </row>
    <row r="2" customFormat="false" ht="15" hidden="false" customHeight="false" outlineLevel="0" collapsed="false">
      <c r="A2" s="6" t="s">
        <v>96</v>
      </c>
    </row>
    <row r="4" customFormat="false" ht="43.5" hidden="false" customHeight="true" outlineLevel="0" collapsed="false">
      <c r="A4" s="14" t="s">
        <v>26</v>
      </c>
      <c r="B4" s="14" t="s">
        <v>97</v>
      </c>
      <c r="C4" s="14" t="s">
        <v>98</v>
      </c>
      <c r="D4" s="14" t="s">
        <v>99</v>
      </c>
      <c r="E4" s="14" t="s">
        <v>44</v>
      </c>
      <c r="F4" s="14" t="s">
        <v>100</v>
      </c>
      <c r="G4" s="14" t="s">
        <v>101</v>
      </c>
      <c r="H4" s="14" t="s">
        <v>102</v>
      </c>
      <c r="I4" s="14" t="s">
        <v>103</v>
      </c>
      <c r="J4" s="14" t="s">
        <v>104</v>
      </c>
      <c r="K4" s="14" t="s">
        <v>105</v>
      </c>
      <c r="L4" s="14" t="s">
        <v>106</v>
      </c>
      <c r="M4" s="14" t="s">
        <v>107</v>
      </c>
      <c r="N4" s="14" t="s">
        <v>108</v>
      </c>
    </row>
    <row r="5" customFormat="false" ht="15" hidden="false" customHeight="false" outlineLevel="0" collapsed="false">
      <c r="A5" s="5" t="str">
        <f aca="false">IFERROR(INDEX(Rapprochement!$A$7:$A$66,MATCH(1,Rapprochement!$X$7:$X$66,0)),"")</f>
        <v>Exemple : négoce A</v>
      </c>
      <c r="B5" s="21" t="n">
        <f aca="false">IF($A5="","",COUNTIF(Rapprochement!$A$7:$A$66,$A5))</f>
        <v>4</v>
      </c>
      <c r="C5" s="17" t="n">
        <f aca="false">IF($A5="","",SUMIF(Rapprochement!$A$7:$A$66,$A5,Rapprochement!$Y$7:$Y$66))</f>
        <v>6354.5</v>
      </c>
      <c r="D5" s="17" t="n">
        <f aca="false">IF($A5="","",SUMIF(Rapprochement!$A$7:$A$66,$A5,Rapprochement!$Z$7:$Z$66))</f>
        <v>6566.6</v>
      </c>
      <c r="E5" s="17" t="n">
        <f aca="false">IF($A5="","",ROUND(D5-C5,2))</f>
        <v>212.1</v>
      </c>
      <c r="F5" s="17" t="n">
        <f aca="false">IF($A5="","",SUMIF(Rapprochement!$A$7:$A$66,$A5,Rapprochement!$R$7:$R$66))</f>
        <v>144.6</v>
      </c>
      <c r="G5" s="17" t="n">
        <f aca="false">IF($A5="","",SUMIF(Rapprochement!$A$7:$A$66,$A5,Rapprochement!$Q$7:$Q$66))</f>
        <v>67.5</v>
      </c>
      <c r="H5" s="17" t="n">
        <f aca="false">IF($A5="","",SUMIFS(Rapprochement!$S$7:$S$66,Rapprochement!$A$7:$A$66,$A5,Rapprochement!$S$7:$S$66,"&gt;0",Rapprochement!$U$7:$U$66,"&lt;&gt;Conforme"))</f>
        <v>211.5</v>
      </c>
      <c r="I5" s="17" t="n">
        <f aca="false">IF($A5="","",ROUND(SUMIF(Rapprochement!$A$7:$A$66,$A5,Rapprochement!$N$7:$N$66)-D5,2))</f>
        <v>0</v>
      </c>
      <c r="J5" s="17" t="n">
        <f aca="false">IF($A5="","",ROUND(SUMIF(Rapprochement!$A$7:$A$66,$A5,Rapprochement!$M$7:$M$66)-C5,2))</f>
        <v>0</v>
      </c>
      <c r="K5" s="21" t="n">
        <f aca="false">IF($A5="","",COUNTIFS(Rapprochement!$A$7:$A$66,$A5,Rapprochement!$U$7:$U$66,"Conforme"))</f>
        <v>2</v>
      </c>
      <c r="L5" s="21" t="n">
        <f aca="false">IF($A5="","",COUNTIFS(Rapprochement!$A$7:$A$66,$A5,Rapprochement!$U$7:$U$66,"Écart de prix")+COUNTIFS(Rapprochement!$A$7:$A$66,$A5,Rapprochement!$U$7:$U$66,"Écart de quantité")+COUNTIFS(Rapprochement!$A$7:$A$66,$A5,Rapprochement!$U$7:$U$66,"Écarts prix et quantité"))</f>
        <v>2</v>
      </c>
      <c r="M5" s="21" t="n">
        <f aca="false">IF($A5="","",B5-K5-L5)</f>
        <v>0</v>
      </c>
      <c r="N5" s="22" t="n">
        <f aca="false">IF($A5="","",IF(K5+L5=0,"",K5/(K5+L5)))</f>
        <v>0.5</v>
      </c>
    </row>
    <row r="6" customFormat="false" ht="15" hidden="false" customHeight="false" outlineLevel="0" collapsed="false">
      <c r="A6" s="5" t="str">
        <f aca="false">IFERROR(INDEX(Rapprochement!$A$7:$A$66,MATCH(2,Rapprochement!$X$7:$X$66,0)),"")</f>
        <v>Exemple : plâtres B</v>
      </c>
      <c r="B6" s="21" t="n">
        <f aca="false">IF($A6="","",COUNTIF(Rapprochement!$A$7:$A$66,$A6))</f>
        <v>2</v>
      </c>
      <c r="C6" s="17" t="n">
        <f aca="false">IF($A6="","",SUMIF(Rapprochement!$A$7:$A$66,$A6,Rapprochement!$Y$7:$Y$66))</f>
        <v>2892</v>
      </c>
      <c r="D6" s="17" t="n">
        <f aca="false">IF($A6="","",SUMIF(Rapprochement!$A$7:$A$66,$A6,Rapprochement!$Z$7:$Z$66))</f>
        <v>3060</v>
      </c>
      <c r="E6" s="17" t="n">
        <f aca="false">IF($A6="","",ROUND(D6-C6,2))</f>
        <v>168</v>
      </c>
      <c r="F6" s="17" t="n">
        <f aca="false">IF($A6="","",SUMIF(Rapprochement!$A$7:$A$66,$A6,Rapprochement!$R$7:$R$66))</f>
        <v>90</v>
      </c>
      <c r="G6" s="17" t="n">
        <f aca="false">IF($A6="","",SUMIF(Rapprochement!$A$7:$A$66,$A6,Rapprochement!$Q$7:$Q$66))</f>
        <v>78</v>
      </c>
      <c r="H6" s="17" t="n">
        <f aca="false">IF($A6="","",SUMIFS(Rapprochement!$S$7:$S$66,Rapprochement!$A$7:$A$66,$A6,Rapprochement!$S$7:$S$66,"&gt;0",Rapprochement!$U$7:$U$66,"&lt;&gt;Conforme"))</f>
        <v>168</v>
      </c>
      <c r="I6" s="17" t="n">
        <f aca="false">IF($A6="","",ROUND(SUMIF(Rapprochement!$A$7:$A$66,$A6,Rapprochement!$N$7:$N$66)-D6,2))</f>
        <v>0</v>
      </c>
      <c r="J6" s="17" t="n">
        <f aca="false">IF($A6="","",ROUND(SUMIF(Rapprochement!$A$7:$A$66,$A6,Rapprochement!$M$7:$M$66)-C6,2))</f>
        <v>0</v>
      </c>
      <c r="K6" s="21" t="n">
        <f aca="false">IF($A6="","",COUNTIFS(Rapprochement!$A$7:$A$66,$A6,Rapprochement!$U$7:$U$66,"Conforme"))</f>
        <v>1</v>
      </c>
      <c r="L6" s="21" t="n">
        <f aca="false">IF($A6="","",COUNTIFS(Rapprochement!$A$7:$A$66,$A6,Rapprochement!$U$7:$U$66,"Écart de prix")+COUNTIFS(Rapprochement!$A$7:$A$66,$A6,Rapprochement!$U$7:$U$66,"Écart de quantité")+COUNTIFS(Rapprochement!$A$7:$A$66,$A6,Rapprochement!$U$7:$U$66,"Écarts prix et quantité"))</f>
        <v>1</v>
      </c>
      <c r="M6" s="21" t="n">
        <f aca="false">IF($A6="","",B6-K6-L6)</f>
        <v>0</v>
      </c>
      <c r="N6" s="22" t="n">
        <f aca="false">IF($A6="","",IF(K6+L6=0,"",K6/(K6+L6)))</f>
        <v>0.5</v>
      </c>
    </row>
    <row r="7" customFormat="false" ht="15" hidden="false" customHeight="false" outlineLevel="0" collapsed="false">
      <c r="A7" s="5" t="str">
        <f aca="false">IFERROR(INDEX(Rapprochement!$A$7:$A$66,MATCH(3,Rapprochement!$X$7:$X$66,0)),"")</f>
        <v>Exemple : location C</v>
      </c>
      <c r="B7" s="21" t="n">
        <f aca="false">IF($A7="","",COUNTIF(Rapprochement!$A$7:$A$66,$A7))</f>
        <v>2</v>
      </c>
      <c r="C7" s="17" t="n">
        <f aca="false">IF($A7="","",SUMIF(Rapprochement!$A$7:$A$66,$A7,Rapprochement!$Y$7:$Y$66))</f>
        <v>1050</v>
      </c>
      <c r="D7" s="17" t="n">
        <f aca="false">IF($A7="","",SUMIF(Rapprochement!$A$7:$A$66,$A7,Rapprochement!$Z$7:$Z$66))</f>
        <v>1050</v>
      </c>
      <c r="E7" s="17" t="n">
        <f aca="false">IF($A7="","",ROUND(D7-C7,2))</f>
        <v>0</v>
      </c>
      <c r="F7" s="17" t="n">
        <f aca="false">IF($A7="","",SUMIF(Rapprochement!$A$7:$A$66,$A7,Rapprochement!$R$7:$R$66))</f>
        <v>0</v>
      </c>
      <c r="G7" s="17" t="n">
        <f aca="false">IF($A7="","",SUMIF(Rapprochement!$A$7:$A$66,$A7,Rapprochement!$Q$7:$Q$66))</f>
        <v>0</v>
      </c>
      <c r="H7" s="17" t="n">
        <f aca="false">IF($A7="","",SUMIFS(Rapprochement!$S$7:$S$66,Rapprochement!$A$7:$A$66,$A7,Rapprochement!$S$7:$S$66,"&gt;0",Rapprochement!$U$7:$U$66,"&lt;&gt;Conforme"))</f>
        <v>0</v>
      </c>
      <c r="I7" s="17" t="n">
        <f aca="false">IF($A7="","",ROUND(SUMIF(Rapprochement!$A$7:$A$66,$A7,Rapprochement!$N$7:$N$66)-D7,2))</f>
        <v>795</v>
      </c>
      <c r="J7" s="17" t="n">
        <f aca="false">IF($A7="","",ROUND(SUMIF(Rapprochement!$A$7:$A$66,$A7,Rapprochement!$M$7:$M$66)-C7,2))</f>
        <v>0</v>
      </c>
      <c r="K7" s="21" t="n">
        <f aca="false">IF($A7="","",COUNTIFS(Rapprochement!$A$7:$A$66,$A7,Rapprochement!$U$7:$U$66,"Conforme"))</f>
        <v>1</v>
      </c>
      <c r="L7" s="21" t="n">
        <f aca="false">IF($A7="","",COUNTIFS(Rapprochement!$A$7:$A$66,$A7,Rapprochement!$U$7:$U$66,"Écart de prix")+COUNTIFS(Rapprochement!$A$7:$A$66,$A7,Rapprochement!$U$7:$U$66,"Écart de quantité")+COUNTIFS(Rapprochement!$A$7:$A$66,$A7,Rapprochement!$U$7:$U$66,"Écarts prix et quantité"))</f>
        <v>0</v>
      </c>
      <c r="M7" s="21" t="n">
        <f aca="false">IF($A7="","",B7-K7-L7)</f>
        <v>1</v>
      </c>
      <c r="N7" s="22" t="n">
        <f aca="false">IF($A7="","",IF(K7+L7=0,"",K7/(K7+L7)))</f>
        <v>1</v>
      </c>
    </row>
    <row r="8" customFormat="false" ht="15" hidden="false" customHeight="false" outlineLevel="0" collapsed="false">
      <c r="A8" s="5" t="str">
        <f aca="false">IFERROR(INDEX(Rapprochement!$A$7:$A$66,MATCH(4,Rapprochement!$X$7:$X$66,0)),"")</f>
        <v>Exemple : isolants D</v>
      </c>
      <c r="B8" s="21" t="n">
        <f aca="false">IF($A8="","",COUNTIF(Rapprochement!$A$7:$A$66,$A8))</f>
        <v>2</v>
      </c>
      <c r="C8" s="17" t="n">
        <f aca="false">IF($A8="","",SUMIF(Rapprochement!$A$7:$A$66,$A8,Rapprochement!$Y$7:$Y$66))</f>
        <v>0</v>
      </c>
      <c r="D8" s="17" t="n">
        <f aca="false">IF($A8="","",SUMIF(Rapprochement!$A$7:$A$66,$A8,Rapprochement!$Z$7:$Z$66))</f>
        <v>0</v>
      </c>
      <c r="E8" s="17" t="n">
        <f aca="false">IF($A8="","",ROUND(D8-C8,2))</f>
        <v>0</v>
      </c>
      <c r="F8" s="17" t="n">
        <f aca="false">IF($A8="","",SUMIF(Rapprochement!$A$7:$A$66,$A8,Rapprochement!$R$7:$R$66))</f>
        <v>0</v>
      </c>
      <c r="G8" s="17" t="n">
        <f aca="false">IF($A8="","",SUMIF(Rapprochement!$A$7:$A$66,$A8,Rapprochement!$Q$7:$Q$66))</f>
        <v>0</v>
      </c>
      <c r="H8" s="17" t="n">
        <f aca="false">IF($A8="","",SUMIFS(Rapprochement!$S$7:$S$66,Rapprochement!$A$7:$A$66,$A8,Rapprochement!$S$7:$S$66,"&gt;0",Rapprochement!$U$7:$U$66,"&lt;&gt;Conforme"))</f>
        <v>0</v>
      </c>
      <c r="I8" s="17" t="n">
        <f aca="false">IF($A8="","",ROUND(SUMIF(Rapprochement!$A$7:$A$66,$A8,Rapprochement!$N$7:$N$66)-D8,2))</f>
        <v>118.8</v>
      </c>
      <c r="J8" s="17" t="n">
        <f aca="false">IF($A8="","",ROUND(SUMIF(Rapprochement!$A$7:$A$66,$A8,Rapprochement!$M$7:$M$66)-C8,2))</f>
        <v>740</v>
      </c>
      <c r="K8" s="21" t="n">
        <f aca="false">IF($A8="","",COUNTIFS(Rapprochement!$A$7:$A$66,$A8,Rapprochement!$U$7:$U$66,"Conforme"))</f>
        <v>0</v>
      </c>
      <c r="L8" s="21" t="n">
        <f aca="false">IF($A8="","",COUNTIFS(Rapprochement!$A$7:$A$66,$A8,Rapprochement!$U$7:$U$66,"Écart de prix")+COUNTIFS(Rapprochement!$A$7:$A$66,$A8,Rapprochement!$U$7:$U$66,"Écart de quantité")+COUNTIFS(Rapprochement!$A$7:$A$66,$A8,Rapprochement!$U$7:$U$66,"Écarts prix et quantité"))</f>
        <v>0</v>
      </c>
      <c r="M8" s="21" t="n">
        <f aca="false">IF($A8="","",B8-K8-L8)</f>
        <v>2</v>
      </c>
      <c r="N8" s="22" t="str">
        <f aca="false">IF($A8="","",IF(K8+L8=0,"",K8/(K8+L8)))</f>
        <v/>
      </c>
    </row>
    <row r="9" customFormat="false" ht="15" hidden="false" customHeight="false" outlineLevel="0" collapsed="false">
      <c r="A9" s="5" t="str">
        <f aca="false">IFERROR(INDEX(Rapprochement!$A$7:$A$66,MATCH(5,Rapprochement!$X$7:$X$66,0)),"")</f>
        <v/>
      </c>
      <c r="B9" s="21" t="str">
        <f aca="false">IF($A9="","",COUNTIF(Rapprochement!$A$7:$A$66,$A9))</f>
        <v/>
      </c>
      <c r="C9" s="17" t="str">
        <f aca="false">IF($A9="","",SUMIF(Rapprochement!$A$7:$A$66,$A9,Rapprochement!$Y$7:$Y$66))</f>
        <v/>
      </c>
      <c r="D9" s="17" t="str">
        <f aca="false">IF($A9="","",SUMIF(Rapprochement!$A$7:$A$66,$A9,Rapprochement!$Z$7:$Z$66))</f>
        <v/>
      </c>
      <c r="E9" s="17" t="str">
        <f aca="false">IF($A9="","",ROUND(D9-C9,2))</f>
        <v/>
      </c>
      <c r="F9" s="17" t="str">
        <f aca="false">IF($A9="","",SUMIF(Rapprochement!$A$7:$A$66,$A9,Rapprochement!$R$7:$R$66))</f>
        <v/>
      </c>
      <c r="G9" s="17" t="str">
        <f aca="false">IF($A9="","",SUMIF(Rapprochement!$A$7:$A$66,$A9,Rapprochement!$Q$7:$Q$66))</f>
        <v/>
      </c>
      <c r="H9" s="17" t="str">
        <f aca="false">IF($A9="","",SUMIFS(Rapprochement!$S$7:$S$66,Rapprochement!$A$7:$A$66,$A9,Rapprochement!$S$7:$S$66,"&gt;0",Rapprochement!$U$7:$U$66,"&lt;&gt;Conforme"))</f>
        <v/>
      </c>
      <c r="I9" s="17" t="str">
        <f aca="false">IF($A9="","",ROUND(SUMIF(Rapprochement!$A$7:$A$66,$A9,Rapprochement!$N$7:$N$66)-D9,2))</f>
        <v/>
      </c>
      <c r="J9" s="17" t="str">
        <f aca="false">IF($A9="","",ROUND(SUMIF(Rapprochement!$A$7:$A$66,$A9,Rapprochement!$M$7:$M$66)-C9,2))</f>
        <v/>
      </c>
      <c r="K9" s="21" t="str">
        <f aca="false">IF($A9="","",COUNTIFS(Rapprochement!$A$7:$A$66,$A9,Rapprochement!$U$7:$U$66,"Conforme"))</f>
        <v/>
      </c>
      <c r="L9" s="21" t="str">
        <f aca="false">IF($A9="","",COUNTIFS(Rapprochement!$A$7:$A$66,$A9,Rapprochement!$U$7:$U$66,"Écart de prix")+COUNTIFS(Rapprochement!$A$7:$A$66,$A9,Rapprochement!$U$7:$U$66,"Écart de quantité")+COUNTIFS(Rapprochement!$A$7:$A$66,$A9,Rapprochement!$U$7:$U$66,"Écarts prix et quantité"))</f>
        <v/>
      </c>
      <c r="M9" s="21" t="str">
        <f aca="false">IF($A9="","",B9-K9-L9)</f>
        <v/>
      </c>
      <c r="N9" s="22" t="str">
        <f aca="false">IF($A9="","",IF(K9+L9=0,"",K9/(K9+L9)))</f>
        <v/>
      </c>
    </row>
    <row r="10" customFormat="false" ht="15" hidden="false" customHeight="false" outlineLevel="0" collapsed="false">
      <c r="A10" s="5" t="str">
        <f aca="false">IFERROR(INDEX(Rapprochement!$A$7:$A$66,MATCH(6,Rapprochement!$X$7:$X$66,0)),"")</f>
        <v/>
      </c>
      <c r="B10" s="21" t="str">
        <f aca="false">IF($A10="","",COUNTIF(Rapprochement!$A$7:$A$66,$A10))</f>
        <v/>
      </c>
      <c r="C10" s="17" t="str">
        <f aca="false">IF($A10="","",SUMIF(Rapprochement!$A$7:$A$66,$A10,Rapprochement!$Y$7:$Y$66))</f>
        <v/>
      </c>
      <c r="D10" s="17" t="str">
        <f aca="false">IF($A10="","",SUMIF(Rapprochement!$A$7:$A$66,$A10,Rapprochement!$Z$7:$Z$66))</f>
        <v/>
      </c>
      <c r="E10" s="17" t="str">
        <f aca="false">IF($A10="","",ROUND(D10-C10,2))</f>
        <v/>
      </c>
      <c r="F10" s="17" t="str">
        <f aca="false">IF($A10="","",SUMIF(Rapprochement!$A$7:$A$66,$A10,Rapprochement!$R$7:$R$66))</f>
        <v/>
      </c>
      <c r="G10" s="17" t="str">
        <f aca="false">IF($A10="","",SUMIF(Rapprochement!$A$7:$A$66,$A10,Rapprochement!$Q$7:$Q$66))</f>
        <v/>
      </c>
      <c r="H10" s="17" t="str">
        <f aca="false">IF($A10="","",SUMIFS(Rapprochement!$S$7:$S$66,Rapprochement!$A$7:$A$66,$A10,Rapprochement!$S$7:$S$66,"&gt;0",Rapprochement!$U$7:$U$66,"&lt;&gt;Conforme"))</f>
        <v/>
      </c>
      <c r="I10" s="17" t="str">
        <f aca="false">IF($A10="","",ROUND(SUMIF(Rapprochement!$A$7:$A$66,$A10,Rapprochement!$N$7:$N$66)-D10,2))</f>
        <v/>
      </c>
      <c r="J10" s="17" t="str">
        <f aca="false">IF($A10="","",ROUND(SUMIF(Rapprochement!$A$7:$A$66,$A10,Rapprochement!$M$7:$M$66)-C10,2))</f>
        <v/>
      </c>
      <c r="K10" s="21" t="str">
        <f aca="false">IF($A10="","",COUNTIFS(Rapprochement!$A$7:$A$66,$A10,Rapprochement!$U$7:$U$66,"Conforme"))</f>
        <v/>
      </c>
      <c r="L10" s="21" t="str">
        <f aca="false">IF($A10="","",COUNTIFS(Rapprochement!$A$7:$A$66,$A10,Rapprochement!$U$7:$U$66,"Écart de prix")+COUNTIFS(Rapprochement!$A$7:$A$66,$A10,Rapprochement!$U$7:$U$66,"Écart de quantité")+COUNTIFS(Rapprochement!$A$7:$A$66,$A10,Rapprochement!$U$7:$U$66,"Écarts prix et quantité"))</f>
        <v/>
      </c>
      <c r="M10" s="21" t="str">
        <f aca="false">IF($A10="","",B10-K10-L10)</f>
        <v/>
      </c>
      <c r="N10" s="22" t="str">
        <f aca="false">IF($A10="","",IF(K10+L10=0,"",K10/(K10+L10)))</f>
        <v/>
      </c>
    </row>
    <row r="11" customFormat="false" ht="15" hidden="false" customHeight="false" outlineLevel="0" collapsed="false">
      <c r="A11" s="5" t="str">
        <f aca="false">IFERROR(INDEX(Rapprochement!$A$7:$A$66,MATCH(7,Rapprochement!$X$7:$X$66,0)),"")</f>
        <v/>
      </c>
      <c r="B11" s="21" t="str">
        <f aca="false">IF($A11="","",COUNTIF(Rapprochement!$A$7:$A$66,$A11))</f>
        <v/>
      </c>
      <c r="C11" s="17" t="str">
        <f aca="false">IF($A11="","",SUMIF(Rapprochement!$A$7:$A$66,$A11,Rapprochement!$Y$7:$Y$66))</f>
        <v/>
      </c>
      <c r="D11" s="17" t="str">
        <f aca="false">IF($A11="","",SUMIF(Rapprochement!$A$7:$A$66,$A11,Rapprochement!$Z$7:$Z$66))</f>
        <v/>
      </c>
      <c r="E11" s="17" t="str">
        <f aca="false">IF($A11="","",ROUND(D11-C11,2))</f>
        <v/>
      </c>
      <c r="F11" s="17" t="str">
        <f aca="false">IF($A11="","",SUMIF(Rapprochement!$A$7:$A$66,$A11,Rapprochement!$R$7:$R$66))</f>
        <v/>
      </c>
      <c r="G11" s="17" t="str">
        <f aca="false">IF($A11="","",SUMIF(Rapprochement!$A$7:$A$66,$A11,Rapprochement!$Q$7:$Q$66))</f>
        <v/>
      </c>
      <c r="H11" s="17" t="str">
        <f aca="false">IF($A11="","",SUMIFS(Rapprochement!$S$7:$S$66,Rapprochement!$A$7:$A$66,$A11,Rapprochement!$S$7:$S$66,"&gt;0",Rapprochement!$U$7:$U$66,"&lt;&gt;Conforme"))</f>
        <v/>
      </c>
      <c r="I11" s="17" t="str">
        <f aca="false">IF($A11="","",ROUND(SUMIF(Rapprochement!$A$7:$A$66,$A11,Rapprochement!$N$7:$N$66)-D11,2))</f>
        <v/>
      </c>
      <c r="J11" s="17" t="str">
        <f aca="false">IF($A11="","",ROUND(SUMIF(Rapprochement!$A$7:$A$66,$A11,Rapprochement!$M$7:$M$66)-C11,2))</f>
        <v/>
      </c>
      <c r="K11" s="21" t="str">
        <f aca="false">IF($A11="","",COUNTIFS(Rapprochement!$A$7:$A$66,$A11,Rapprochement!$U$7:$U$66,"Conforme"))</f>
        <v/>
      </c>
      <c r="L11" s="21" t="str">
        <f aca="false">IF($A11="","",COUNTIFS(Rapprochement!$A$7:$A$66,$A11,Rapprochement!$U$7:$U$66,"Écart de prix")+COUNTIFS(Rapprochement!$A$7:$A$66,$A11,Rapprochement!$U$7:$U$66,"Écart de quantité")+COUNTIFS(Rapprochement!$A$7:$A$66,$A11,Rapprochement!$U$7:$U$66,"Écarts prix et quantité"))</f>
        <v/>
      </c>
      <c r="M11" s="21" t="str">
        <f aca="false">IF($A11="","",B11-K11-L11)</f>
        <v/>
      </c>
      <c r="N11" s="22" t="str">
        <f aca="false">IF($A11="","",IF(K11+L11=0,"",K11/(K11+L11)))</f>
        <v/>
      </c>
    </row>
    <row r="12" customFormat="false" ht="15" hidden="false" customHeight="false" outlineLevel="0" collapsed="false">
      <c r="A12" s="5" t="str">
        <f aca="false">IFERROR(INDEX(Rapprochement!$A$7:$A$66,MATCH(8,Rapprochement!$X$7:$X$66,0)),"")</f>
        <v/>
      </c>
      <c r="B12" s="21" t="str">
        <f aca="false">IF($A12="","",COUNTIF(Rapprochement!$A$7:$A$66,$A12))</f>
        <v/>
      </c>
      <c r="C12" s="17" t="str">
        <f aca="false">IF($A12="","",SUMIF(Rapprochement!$A$7:$A$66,$A12,Rapprochement!$Y$7:$Y$66))</f>
        <v/>
      </c>
      <c r="D12" s="17" t="str">
        <f aca="false">IF($A12="","",SUMIF(Rapprochement!$A$7:$A$66,$A12,Rapprochement!$Z$7:$Z$66))</f>
        <v/>
      </c>
      <c r="E12" s="17" t="str">
        <f aca="false">IF($A12="","",ROUND(D12-C12,2))</f>
        <v/>
      </c>
      <c r="F12" s="17" t="str">
        <f aca="false">IF($A12="","",SUMIF(Rapprochement!$A$7:$A$66,$A12,Rapprochement!$R$7:$R$66))</f>
        <v/>
      </c>
      <c r="G12" s="17" t="str">
        <f aca="false">IF($A12="","",SUMIF(Rapprochement!$A$7:$A$66,$A12,Rapprochement!$Q$7:$Q$66))</f>
        <v/>
      </c>
      <c r="H12" s="17" t="str">
        <f aca="false">IF($A12="","",SUMIFS(Rapprochement!$S$7:$S$66,Rapprochement!$A$7:$A$66,$A12,Rapprochement!$S$7:$S$66,"&gt;0",Rapprochement!$U$7:$U$66,"&lt;&gt;Conforme"))</f>
        <v/>
      </c>
      <c r="I12" s="17" t="str">
        <f aca="false">IF($A12="","",ROUND(SUMIF(Rapprochement!$A$7:$A$66,$A12,Rapprochement!$N$7:$N$66)-D12,2))</f>
        <v/>
      </c>
      <c r="J12" s="17" t="str">
        <f aca="false">IF($A12="","",ROUND(SUMIF(Rapprochement!$A$7:$A$66,$A12,Rapprochement!$M$7:$M$66)-C12,2))</f>
        <v/>
      </c>
      <c r="K12" s="21" t="str">
        <f aca="false">IF($A12="","",COUNTIFS(Rapprochement!$A$7:$A$66,$A12,Rapprochement!$U$7:$U$66,"Conforme"))</f>
        <v/>
      </c>
      <c r="L12" s="21" t="str">
        <f aca="false">IF($A12="","",COUNTIFS(Rapprochement!$A$7:$A$66,$A12,Rapprochement!$U$7:$U$66,"Écart de prix")+COUNTIFS(Rapprochement!$A$7:$A$66,$A12,Rapprochement!$U$7:$U$66,"Écart de quantité")+COUNTIFS(Rapprochement!$A$7:$A$66,$A12,Rapprochement!$U$7:$U$66,"Écarts prix et quantité"))</f>
        <v/>
      </c>
      <c r="M12" s="21" t="str">
        <f aca="false">IF($A12="","",B12-K12-L12)</f>
        <v/>
      </c>
      <c r="N12" s="22" t="str">
        <f aca="false">IF($A12="","",IF(K12+L12=0,"",K12/(K12+L12)))</f>
        <v/>
      </c>
    </row>
    <row r="13" customFormat="false" ht="15" hidden="false" customHeight="false" outlineLevel="0" collapsed="false">
      <c r="A13" s="5" t="str">
        <f aca="false">IFERROR(INDEX(Rapprochement!$A$7:$A$66,MATCH(9,Rapprochement!$X$7:$X$66,0)),"")</f>
        <v/>
      </c>
      <c r="B13" s="21" t="str">
        <f aca="false">IF($A13="","",COUNTIF(Rapprochement!$A$7:$A$66,$A13))</f>
        <v/>
      </c>
      <c r="C13" s="17" t="str">
        <f aca="false">IF($A13="","",SUMIF(Rapprochement!$A$7:$A$66,$A13,Rapprochement!$Y$7:$Y$66))</f>
        <v/>
      </c>
      <c r="D13" s="17" t="str">
        <f aca="false">IF($A13="","",SUMIF(Rapprochement!$A$7:$A$66,$A13,Rapprochement!$Z$7:$Z$66))</f>
        <v/>
      </c>
      <c r="E13" s="17" t="str">
        <f aca="false">IF($A13="","",ROUND(D13-C13,2))</f>
        <v/>
      </c>
      <c r="F13" s="17" t="str">
        <f aca="false">IF($A13="","",SUMIF(Rapprochement!$A$7:$A$66,$A13,Rapprochement!$R$7:$R$66))</f>
        <v/>
      </c>
      <c r="G13" s="17" t="str">
        <f aca="false">IF($A13="","",SUMIF(Rapprochement!$A$7:$A$66,$A13,Rapprochement!$Q$7:$Q$66))</f>
        <v/>
      </c>
      <c r="H13" s="17" t="str">
        <f aca="false">IF($A13="","",SUMIFS(Rapprochement!$S$7:$S$66,Rapprochement!$A$7:$A$66,$A13,Rapprochement!$S$7:$S$66,"&gt;0",Rapprochement!$U$7:$U$66,"&lt;&gt;Conforme"))</f>
        <v/>
      </c>
      <c r="I13" s="17" t="str">
        <f aca="false">IF($A13="","",ROUND(SUMIF(Rapprochement!$A$7:$A$66,$A13,Rapprochement!$N$7:$N$66)-D13,2))</f>
        <v/>
      </c>
      <c r="J13" s="17" t="str">
        <f aca="false">IF($A13="","",ROUND(SUMIF(Rapprochement!$A$7:$A$66,$A13,Rapprochement!$M$7:$M$66)-C13,2))</f>
        <v/>
      </c>
      <c r="K13" s="21" t="str">
        <f aca="false">IF($A13="","",COUNTIFS(Rapprochement!$A$7:$A$66,$A13,Rapprochement!$U$7:$U$66,"Conforme"))</f>
        <v/>
      </c>
      <c r="L13" s="21" t="str">
        <f aca="false">IF($A13="","",COUNTIFS(Rapprochement!$A$7:$A$66,$A13,Rapprochement!$U$7:$U$66,"Écart de prix")+COUNTIFS(Rapprochement!$A$7:$A$66,$A13,Rapprochement!$U$7:$U$66,"Écart de quantité")+COUNTIFS(Rapprochement!$A$7:$A$66,$A13,Rapprochement!$U$7:$U$66,"Écarts prix et quantité"))</f>
        <v/>
      </c>
      <c r="M13" s="21" t="str">
        <f aca="false">IF($A13="","",B13-K13-L13)</f>
        <v/>
      </c>
      <c r="N13" s="22" t="str">
        <f aca="false">IF($A13="","",IF(K13+L13=0,"",K13/(K13+L13)))</f>
        <v/>
      </c>
    </row>
    <row r="14" customFormat="false" ht="15" hidden="false" customHeight="false" outlineLevel="0" collapsed="false">
      <c r="A14" s="5" t="str">
        <f aca="false">IFERROR(INDEX(Rapprochement!$A$7:$A$66,MATCH(10,Rapprochement!$X$7:$X$66,0)),"")</f>
        <v/>
      </c>
      <c r="B14" s="21" t="str">
        <f aca="false">IF($A14="","",COUNTIF(Rapprochement!$A$7:$A$66,$A14))</f>
        <v/>
      </c>
      <c r="C14" s="17" t="str">
        <f aca="false">IF($A14="","",SUMIF(Rapprochement!$A$7:$A$66,$A14,Rapprochement!$Y$7:$Y$66))</f>
        <v/>
      </c>
      <c r="D14" s="17" t="str">
        <f aca="false">IF($A14="","",SUMIF(Rapprochement!$A$7:$A$66,$A14,Rapprochement!$Z$7:$Z$66))</f>
        <v/>
      </c>
      <c r="E14" s="17" t="str">
        <f aca="false">IF($A14="","",ROUND(D14-C14,2))</f>
        <v/>
      </c>
      <c r="F14" s="17" t="str">
        <f aca="false">IF($A14="","",SUMIF(Rapprochement!$A$7:$A$66,$A14,Rapprochement!$R$7:$R$66))</f>
        <v/>
      </c>
      <c r="G14" s="17" t="str">
        <f aca="false">IF($A14="","",SUMIF(Rapprochement!$A$7:$A$66,$A14,Rapprochement!$Q$7:$Q$66))</f>
        <v/>
      </c>
      <c r="H14" s="17" t="str">
        <f aca="false">IF($A14="","",SUMIFS(Rapprochement!$S$7:$S$66,Rapprochement!$A$7:$A$66,$A14,Rapprochement!$S$7:$S$66,"&gt;0",Rapprochement!$U$7:$U$66,"&lt;&gt;Conforme"))</f>
        <v/>
      </c>
      <c r="I14" s="17" t="str">
        <f aca="false">IF($A14="","",ROUND(SUMIF(Rapprochement!$A$7:$A$66,$A14,Rapprochement!$N$7:$N$66)-D14,2))</f>
        <v/>
      </c>
      <c r="J14" s="17" t="str">
        <f aca="false">IF($A14="","",ROUND(SUMIF(Rapprochement!$A$7:$A$66,$A14,Rapprochement!$M$7:$M$66)-C14,2))</f>
        <v/>
      </c>
      <c r="K14" s="21" t="str">
        <f aca="false">IF($A14="","",COUNTIFS(Rapprochement!$A$7:$A$66,$A14,Rapprochement!$U$7:$U$66,"Conforme"))</f>
        <v/>
      </c>
      <c r="L14" s="21" t="str">
        <f aca="false">IF($A14="","",COUNTIFS(Rapprochement!$A$7:$A$66,$A14,Rapprochement!$U$7:$U$66,"Écart de prix")+COUNTIFS(Rapprochement!$A$7:$A$66,$A14,Rapprochement!$U$7:$U$66,"Écart de quantité")+COUNTIFS(Rapprochement!$A$7:$A$66,$A14,Rapprochement!$U$7:$U$66,"Écarts prix et quantité"))</f>
        <v/>
      </c>
      <c r="M14" s="21" t="str">
        <f aca="false">IF($A14="","",B14-K14-L14)</f>
        <v/>
      </c>
      <c r="N14" s="22" t="str">
        <f aca="false">IF($A14="","",IF(K14+L14=0,"",K14/(K14+L14)))</f>
        <v/>
      </c>
    </row>
    <row r="15" customFormat="false" ht="15" hidden="false" customHeight="false" outlineLevel="0" collapsed="false">
      <c r="A15" s="5" t="str">
        <f aca="false">IFERROR(INDEX(Rapprochement!$A$7:$A$66,MATCH(11,Rapprochement!$X$7:$X$66,0)),"")</f>
        <v/>
      </c>
      <c r="B15" s="21" t="str">
        <f aca="false">IF($A15="","",COUNTIF(Rapprochement!$A$7:$A$66,$A15))</f>
        <v/>
      </c>
      <c r="C15" s="17" t="str">
        <f aca="false">IF($A15="","",SUMIF(Rapprochement!$A$7:$A$66,$A15,Rapprochement!$Y$7:$Y$66))</f>
        <v/>
      </c>
      <c r="D15" s="17" t="str">
        <f aca="false">IF($A15="","",SUMIF(Rapprochement!$A$7:$A$66,$A15,Rapprochement!$Z$7:$Z$66))</f>
        <v/>
      </c>
      <c r="E15" s="17" t="str">
        <f aca="false">IF($A15="","",ROUND(D15-C15,2))</f>
        <v/>
      </c>
      <c r="F15" s="17" t="str">
        <f aca="false">IF($A15="","",SUMIF(Rapprochement!$A$7:$A$66,$A15,Rapprochement!$R$7:$R$66))</f>
        <v/>
      </c>
      <c r="G15" s="17" t="str">
        <f aca="false">IF($A15="","",SUMIF(Rapprochement!$A$7:$A$66,$A15,Rapprochement!$Q$7:$Q$66))</f>
        <v/>
      </c>
      <c r="H15" s="17" t="str">
        <f aca="false">IF($A15="","",SUMIFS(Rapprochement!$S$7:$S$66,Rapprochement!$A$7:$A$66,$A15,Rapprochement!$S$7:$S$66,"&gt;0",Rapprochement!$U$7:$U$66,"&lt;&gt;Conforme"))</f>
        <v/>
      </c>
      <c r="I15" s="17" t="str">
        <f aca="false">IF($A15="","",ROUND(SUMIF(Rapprochement!$A$7:$A$66,$A15,Rapprochement!$N$7:$N$66)-D15,2))</f>
        <v/>
      </c>
      <c r="J15" s="17" t="str">
        <f aca="false">IF($A15="","",ROUND(SUMIF(Rapprochement!$A$7:$A$66,$A15,Rapprochement!$M$7:$M$66)-C15,2))</f>
        <v/>
      </c>
      <c r="K15" s="21" t="str">
        <f aca="false">IF($A15="","",COUNTIFS(Rapprochement!$A$7:$A$66,$A15,Rapprochement!$U$7:$U$66,"Conforme"))</f>
        <v/>
      </c>
      <c r="L15" s="21" t="str">
        <f aca="false">IF($A15="","",COUNTIFS(Rapprochement!$A$7:$A$66,$A15,Rapprochement!$U$7:$U$66,"Écart de prix")+COUNTIFS(Rapprochement!$A$7:$A$66,$A15,Rapprochement!$U$7:$U$66,"Écart de quantité")+COUNTIFS(Rapprochement!$A$7:$A$66,$A15,Rapprochement!$U$7:$U$66,"Écarts prix et quantité"))</f>
        <v/>
      </c>
      <c r="M15" s="21" t="str">
        <f aca="false">IF($A15="","",B15-K15-L15)</f>
        <v/>
      </c>
      <c r="N15" s="22" t="str">
        <f aca="false">IF($A15="","",IF(K15+L15=0,"",K15/(K15+L15)))</f>
        <v/>
      </c>
    </row>
    <row r="16" customFormat="false" ht="15" hidden="false" customHeight="false" outlineLevel="0" collapsed="false">
      <c r="A16" s="5" t="str">
        <f aca="false">IFERROR(INDEX(Rapprochement!$A$7:$A$66,MATCH(12,Rapprochement!$X$7:$X$66,0)),"")</f>
        <v/>
      </c>
      <c r="B16" s="21" t="str">
        <f aca="false">IF($A16="","",COUNTIF(Rapprochement!$A$7:$A$66,$A16))</f>
        <v/>
      </c>
      <c r="C16" s="17" t="str">
        <f aca="false">IF($A16="","",SUMIF(Rapprochement!$A$7:$A$66,$A16,Rapprochement!$Y$7:$Y$66))</f>
        <v/>
      </c>
      <c r="D16" s="17" t="str">
        <f aca="false">IF($A16="","",SUMIF(Rapprochement!$A$7:$A$66,$A16,Rapprochement!$Z$7:$Z$66))</f>
        <v/>
      </c>
      <c r="E16" s="17" t="str">
        <f aca="false">IF($A16="","",ROUND(D16-C16,2))</f>
        <v/>
      </c>
      <c r="F16" s="17" t="str">
        <f aca="false">IF($A16="","",SUMIF(Rapprochement!$A$7:$A$66,$A16,Rapprochement!$R$7:$R$66))</f>
        <v/>
      </c>
      <c r="G16" s="17" t="str">
        <f aca="false">IF($A16="","",SUMIF(Rapprochement!$A$7:$A$66,$A16,Rapprochement!$Q$7:$Q$66))</f>
        <v/>
      </c>
      <c r="H16" s="17" t="str">
        <f aca="false">IF($A16="","",SUMIFS(Rapprochement!$S$7:$S$66,Rapprochement!$A$7:$A$66,$A16,Rapprochement!$S$7:$S$66,"&gt;0",Rapprochement!$U$7:$U$66,"&lt;&gt;Conforme"))</f>
        <v/>
      </c>
      <c r="I16" s="17" t="str">
        <f aca="false">IF($A16="","",ROUND(SUMIF(Rapprochement!$A$7:$A$66,$A16,Rapprochement!$N$7:$N$66)-D16,2))</f>
        <v/>
      </c>
      <c r="J16" s="17" t="str">
        <f aca="false">IF($A16="","",ROUND(SUMIF(Rapprochement!$A$7:$A$66,$A16,Rapprochement!$M$7:$M$66)-C16,2))</f>
        <v/>
      </c>
      <c r="K16" s="21" t="str">
        <f aca="false">IF($A16="","",COUNTIFS(Rapprochement!$A$7:$A$66,$A16,Rapprochement!$U$7:$U$66,"Conforme"))</f>
        <v/>
      </c>
      <c r="L16" s="21" t="str">
        <f aca="false">IF($A16="","",COUNTIFS(Rapprochement!$A$7:$A$66,$A16,Rapprochement!$U$7:$U$66,"Écart de prix")+COUNTIFS(Rapprochement!$A$7:$A$66,$A16,Rapprochement!$U$7:$U$66,"Écart de quantité")+COUNTIFS(Rapprochement!$A$7:$A$66,$A16,Rapprochement!$U$7:$U$66,"Écarts prix et quantité"))</f>
        <v/>
      </c>
      <c r="M16" s="21" t="str">
        <f aca="false">IF($A16="","",B16-K16-L16)</f>
        <v/>
      </c>
      <c r="N16" s="22" t="str">
        <f aca="false">IF($A16="","",IF(K16+L16=0,"",K16/(K16+L16)))</f>
        <v/>
      </c>
    </row>
    <row r="17" customFormat="false" ht="15" hidden="false" customHeight="false" outlineLevel="0" collapsed="false">
      <c r="A17" s="5" t="str">
        <f aca="false">IFERROR(INDEX(Rapprochement!$A$7:$A$66,MATCH(13,Rapprochement!$X$7:$X$66,0)),"")</f>
        <v/>
      </c>
      <c r="B17" s="21" t="str">
        <f aca="false">IF($A17="","",COUNTIF(Rapprochement!$A$7:$A$66,$A17))</f>
        <v/>
      </c>
      <c r="C17" s="17" t="str">
        <f aca="false">IF($A17="","",SUMIF(Rapprochement!$A$7:$A$66,$A17,Rapprochement!$Y$7:$Y$66))</f>
        <v/>
      </c>
      <c r="D17" s="17" t="str">
        <f aca="false">IF($A17="","",SUMIF(Rapprochement!$A$7:$A$66,$A17,Rapprochement!$Z$7:$Z$66))</f>
        <v/>
      </c>
      <c r="E17" s="17" t="str">
        <f aca="false">IF($A17="","",ROUND(D17-C17,2))</f>
        <v/>
      </c>
      <c r="F17" s="17" t="str">
        <f aca="false">IF($A17="","",SUMIF(Rapprochement!$A$7:$A$66,$A17,Rapprochement!$R$7:$R$66))</f>
        <v/>
      </c>
      <c r="G17" s="17" t="str">
        <f aca="false">IF($A17="","",SUMIF(Rapprochement!$A$7:$A$66,$A17,Rapprochement!$Q$7:$Q$66))</f>
        <v/>
      </c>
      <c r="H17" s="17" t="str">
        <f aca="false">IF($A17="","",SUMIFS(Rapprochement!$S$7:$S$66,Rapprochement!$A$7:$A$66,$A17,Rapprochement!$S$7:$S$66,"&gt;0",Rapprochement!$U$7:$U$66,"&lt;&gt;Conforme"))</f>
        <v/>
      </c>
      <c r="I17" s="17" t="str">
        <f aca="false">IF($A17="","",ROUND(SUMIF(Rapprochement!$A$7:$A$66,$A17,Rapprochement!$N$7:$N$66)-D17,2))</f>
        <v/>
      </c>
      <c r="J17" s="17" t="str">
        <f aca="false">IF($A17="","",ROUND(SUMIF(Rapprochement!$A$7:$A$66,$A17,Rapprochement!$M$7:$M$66)-C17,2))</f>
        <v/>
      </c>
      <c r="K17" s="21" t="str">
        <f aca="false">IF($A17="","",COUNTIFS(Rapprochement!$A$7:$A$66,$A17,Rapprochement!$U$7:$U$66,"Conforme"))</f>
        <v/>
      </c>
      <c r="L17" s="21" t="str">
        <f aca="false">IF($A17="","",COUNTIFS(Rapprochement!$A$7:$A$66,$A17,Rapprochement!$U$7:$U$66,"Écart de prix")+COUNTIFS(Rapprochement!$A$7:$A$66,$A17,Rapprochement!$U$7:$U$66,"Écart de quantité")+COUNTIFS(Rapprochement!$A$7:$A$66,$A17,Rapprochement!$U$7:$U$66,"Écarts prix et quantité"))</f>
        <v/>
      </c>
      <c r="M17" s="21" t="str">
        <f aca="false">IF($A17="","",B17-K17-L17)</f>
        <v/>
      </c>
      <c r="N17" s="22" t="str">
        <f aca="false">IF($A17="","",IF(K17+L17=0,"",K17/(K17+L17)))</f>
        <v/>
      </c>
    </row>
    <row r="18" customFormat="false" ht="15" hidden="false" customHeight="false" outlineLevel="0" collapsed="false">
      <c r="A18" s="5" t="str">
        <f aca="false">IFERROR(INDEX(Rapprochement!$A$7:$A$66,MATCH(14,Rapprochement!$X$7:$X$66,0)),"")</f>
        <v/>
      </c>
      <c r="B18" s="21" t="str">
        <f aca="false">IF($A18="","",COUNTIF(Rapprochement!$A$7:$A$66,$A18))</f>
        <v/>
      </c>
      <c r="C18" s="17" t="str">
        <f aca="false">IF($A18="","",SUMIF(Rapprochement!$A$7:$A$66,$A18,Rapprochement!$Y$7:$Y$66))</f>
        <v/>
      </c>
      <c r="D18" s="17" t="str">
        <f aca="false">IF($A18="","",SUMIF(Rapprochement!$A$7:$A$66,$A18,Rapprochement!$Z$7:$Z$66))</f>
        <v/>
      </c>
      <c r="E18" s="17" t="str">
        <f aca="false">IF($A18="","",ROUND(D18-C18,2))</f>
        <v/>
      </c>
      <c r="F18" s="17" t="str">
        <f aca="false">IF($A18="","",SUMIF(Rapprochement!$A$7:$A$66,$A18,Rapprochement!$R$7:$R$66))</f>
        <v/>
      </c>
      <c r="G18" s="17" t="str">
        <f aca="false">IF($A18="","",SUMIF(Rapprochement!$A$7:$A$66,$A18,Rapprochement!$Q$7:$Q$66))</f>
        <v/>
      </c>
      <c r="H18" s="17" t="str">
        <f aca="false">IF($A18="","",SUMIFS(Rapprochement!$S$7:$S$66,Rapprochement!$A$7:$A$66,$A18,Rapprochement!$S$7:$S$66,"&gt;0",Rapprochement!$U$7:$U$66,"&lt;&gt;Conforme"))</f>
        <v/>
      </c>
      <c r="I18" s="17" t="str">
        <f aca="false">IF($A18="","",ROUND(SUMIF(Rapprochement!$A$7:$A$66,$A18,Rapprochement!$N$7:$N$66)-D18,2))</f>
        <v/>
      </c>
      <c r="J18" s="17" t="str">
        <f aca="false">IF($A18="","",ROUND(SUMIF(Rapprochement!$A$7:$A$66,$A18,Rapprochement!$M$7:$M$66)-C18,2))</f>
        <v/>
      </c>
      <c r="K18" s="21" t="str">
        <f aca="false">IF($A18="","",COUNTIFS(Rapprochement!$A$7:$A$66,$A18,Rapprochement!$U$7:$U$66,"Conforme"))</f>
        <v/>
      </c>
      <c r="L18" s="21" t="str">
        <f aca="false">IF($A18="","",COUNTIFS(Rapprochement!$A$7:$A$66,$A18,Rapprochement!$U$7:$U$66,"Écart de prix")+COUNTIFS(Rapprochement!$A$7:$A$66,$A18,Rapprochement!$U$7:$U$66,"Écart de quantité")+COUNTIFS(Rapprochement!$A$7:$A$66,$A18,Rapprochement!$U$7:$U$66,"Écarts prix et quantité"))</f>
        <v/>
      </c>
      <c r="M18" s="21" t="str">
        <f aca="false">IF($A18="","",B18-K18-L18)</f>
        <v/>
      </c>
      <c r="N18" s="22" t="str">
        <f aca="false">IF($A18="","",IF(K18+L18=0,"",K18/(K18+L18)))</f>
        <v/>
      </c>
    </row>
    <row r="19" customFormat="false" ht="15" hidden="false" customHeight="false" outlineLevel="0" collapsed="false">
      <c r="A19" s="5" t="str">
        <f aca="false">IFERROR(INDEX(Rapprochement!$A$7:$A$66,MATCH(15,Rapprochement!$X$7:$X$66,0)),"")</f>
        <v/>
      </c>
      <c r="B19" s="21" t="str">
        <f aca="false">IF($A19="","",COUNTIF(Rapprochement!$A$7:$A$66,$A19))</f>
        <v/>
      </c>
      <c r="C19" s="17" t="str">
        <f aca="false">IF($A19="","",SUMIF(Rapprochement!$A$7:$A$66,$A19,Rapprochement!$Y$7:$Y$66))</f>
        <v/>
      </c>
      <c r="D19" s="17" t="str">
        <f aca="false">IF($A19="","",SUMIF(Rapprochement!$A$7:$A$66,$A19,Rapprochement!$Z$7:$Z$66))</f>
        <v/>
      </c>
      <c r="E19" s="17" t="str">
        <f aca="false">IF($A19="","",ROUND(D19-C19,2))</f>
        <v/>
      </c>
      <c r="F19" s="17" t="str">
        <f aca="false">IF($A19="","",SUMIF(Rapprochement!$A$7:$A$66,$A19,Rapprochement!$R$7:$R$66))</f>
        <v/>
      </c>
      <c r="G19" s="17" t="str">
        <f aca="false">IF($A19="","",SUMIF(Rapprochement!$A$7:$A$66,$A19,Rapprochement!$Q$7:$Q$66))</f>
        <v/>
      </c>
      <c r="H19" s="17" t="str">
        <f aca="false">IF($A19="","",SUMIFS(Rapprochement!$S$7:$S$66,Rapprochement!$A$7:$A$66,$A19,Rapprochement!$S$7:$S$66,"&gt;0",Rapprochement!$U$7:$U$66,"&lt;&gt;Conforme"))</f>
        <v/>
      </c>
      <c r="I19" s="17" t="str">
        <f aca="false">IF($A19="","",ROUND(SUMIF(Rapprochement!$A$7:$A$66,$A19,Rapprochement!$N$7:$N$66)-D19,2))</f>
        <v/>
      </c>
      <c r="J19" s="17" t="str">
        <f aca="false">IF($A19="","",ROUND(SUMIF(Rapprochement!$A$7:$A$66,$A19,Rapprochement!$M$7:$M$66)-C19,2))</f>
        <v/>
      </c>
      <c r="K19" s="21" t="str">
        <f aca="false">IF($A19="","",COUNTIFS(Rapprochement!$A$7:$A$66,$A19,Rapprochement!$U$7:$U$66,"Conforme"))</f>
        <v/>
      </c>
      <c r="L19" s="21" t="str">
        <f aca="false">IF($A19="","",COUNTIFS(Rapprochement!$A$7:$A$66,$A19,Rapprochement!$U$7:$U$66,"Écart de prix")+COUNTIFS(Rapprochement!$A$7:$A$66,$A19,Rapprochement!$U$7:$U$66,"Écart de quantité")+COUNTIFS(Rapprochement!$A$7:$A$66,$A19,Rapprochement!$U$7:$U$66,"Écarts prix et quantité"))</f>
        <v/>
      </c>
      <c r="M19" s="21" t="str">
        <f aca="false">IF($A19="","",B19-K19-L19)</f>
        <v/>
      </c>
      <c r="N19" s="22" t="str">
        <f aca="false">IF($A19="","",IF(K19+L19=0,"",K19/(K19+L19)))</f>
        <v/>
      </c>
    </row>
    <row r="20" customFormat="false" ht="15" hidden="false" customHeight="false" outlineLevel="0" collapsed="false">
      <c r="A20" s="5" t="str">
        <f aca="false">IFERROR(INDEX(Rapprochement!$A$7:$A$66,MATCH(16,Rapprochement!$X$7:$X$66,0)),"")</f>
        <v/>
      </c>
      <c r="B20" s="21" t="str">
        <f aca="false">IF($A20="","",COUNTIF(Rapprochement!$A$7:$A$66,$A20))</f>
        <v/>
      </c>
      <c r="C20" s="17" t="str">
        <f aca="false">IF($A20="","",SUMIF(Rapprochement!$A$7:$A$66,$A20,Rapprochement!$Y$7:$Y$66))</f>
        <v/>
      </c>
      <c r="D20" s="17" t="str">
        <f aca="false">IF($A20="","",SUMIF(Rapprochement!$A$7:$A$66,$A20,Rapprochement!$Z$7:$Z$66))</f>
        <v/>
      </c>
      <c r="E20" s="17" t="str">
        <f aca="false">IF($A20="","",ROUND(D20-C20,2))</f>
        <v/>
      </c>
      <c r="F20" s="17" t="str">
        <f aca="false">IF($A20="","",SUMIF(Rapprochement!$A$7:$A$66,$A20,Rapprochement!$R$7:$R$66))</f>
        <v/>
      </c>
      <c r="G20" s="17" t="str">
        <f aca="false">IF($A20="","",SUMIF(Rapprochement!$A$7:$A$66,$A20,Rapprochement!$Q$7:$Q$66))</f>
        <v/>
      </c>
      <c r="H20" s="17" t="str">
        <f aca="false">IF($A20="","",SUMIFS(Rapprochement!$S$7:$S$66,Rapprochement!$A$7:$A$66,$A20,Rapprochement!$S$7:$S$66,"&gt;0",Rapprochement!$U$7:$U$66,"&lt;&gt;Conforme"))</f>
        <v/>
      </c>
      <c r="I20" s="17" t="str">
        <f aca="false">IF($A20="","",ROUND(SUMIF(Rapprochement!$A$7:$A$66,$A20,Rapprochement!$N$7:$N$66)-D20,2))</f>
        <v/>
      </c>
      <c r="J20" s="17" t="str">
        <f aca="false">IF($A20="","",ROUND(SUMIF(Rapprochement!$A$7:$A$66,$A20,Rapprochement!$M$7:$M$66)-C20,2))</f>
        <v/>
      </c>
      <c r="K20" s="21" t="str">
        <f aca="false">IF($A20="","",COUNTIFS(Rapprochement!$A$7:$A$66,$A20,Rapprochement!$U$7:$U$66,"Conforme"))</f>
        <v/>
      </c>
      <c r="L20" s="21" t="str">
        <f aca="false">IF($A20="","",COUNTIFS(Rapprochement!$A$7:$A$66,$A20,Rapprochement!$U$7:$U$66,"Écart de prix")+COUNTIFS(Rapprochement!$A$7:$A$66,$A20,Rapprochement!$U$7:$U$66,"Écart de quantité")+COUNTIFS(Rapprochement!$A$7:$A$66,$A20,Rapprochement!$U$7:$U$66,"Écarts prix et quantité"))</f>
        <v/>
      </c>
      <c r="M20" s="21" t="str">
        <f aca="false">IF($A20="","",B20-K20-L20)</f>
        <v/>
      </c>
      <c r="N20" s="22" t="str">
        <f aca="false">IF($A20="","",IF(K20+L20=0,"",K20/(K20+L20)))</f>
        <v/>
      </c>
    </row>
    <row r="21" customFormat="false" ht="15" hidden="false" customHeight="false" outlineLevel="0" collapsed="false">
      <c r="A21" s="5" t="str">
        <f aca="false">IFERROR(INDEX(Rapprochement!$A$7:$A$66,MATCH(17,Rapprochement!$X$7:$X$66,0)),"")</f>
        <v/>
      </c>
      <c r="B21" s="21" t="str">
        <f aca="false">IF($A21="","",COUNTIF(Rapprochement!$A$7:$A$66,$A21))</f>
        <v/>
      </c>
      <c r="C21" s="17" t="str">
        <f aca="false">IF($A21="","",SUMIF(Rapprochement!$A$7:$A$66,$A21,Rapprochement!$Y$7:$Y$66))</f>
        <v/>
      </c>
      <c r="D21" s="17" t="str">
        <f aca="false">IF($A21="","",SUMIF(Rapprochement!$A$7:$A$66,$A21,Rapprochement!$Z$7:$Z$66))</f>
        <v/>
      </c>
      <c r="E21" s="17" t="str">
        <f aca="false">IF($A21="","",ROUND(D21-C21,2))</f>
        <v/>
      </c>
      <c r="F21" s="17" t="str">
        <f aca="false">IF($A21="","",SUMIF(Rapprochement!$A$7:$A$66,$A21,Rapprochement!$R$7:$R$66))</f>
        <v/>
      </c>
      <c r="G21" s="17" t="str">
        <f aca="false">IF($A21="","",SUMIF(Rapprochement!$A$7:$A$66,$A21,Rapprochement!$Q$7:$Q$66))</f>
        <v/>
      </c>
      <c r="H21" s="17" t="str">
        <f aca="false">IF($A21="","",SUMIFS(Rapprochement!$S$7:$S$66,Rapprochement!$A$7:$A$66,$A21,Rapprochement!$S$7:$S$66,"&gt;0",Rapprochement!$U$7:$U$66,"&lt;&gt;Conforme"))</f>
        <v/>
      </c>
      <c r="I21" s="17" t="str">
        <f aca="false">IF($A21="","",ROUND(SUMIF(Rapprochement!$A$7:$A$66,$A21,Rapprochement!$N$7:$N$66)-D21,2))</f>
        <v/>
      </c>
      <c r="J21" s="17" t="str">
        <f aca="false">IF($A21="","",ROUND(SUMIF(Rapprochement!$A$7:$A$66,$A21,Rapprochement!$M$7:$M$66)-C21,2))</f>
        <v/>
      </c>
      <c r="K21" s="21" t="str">
        <f aca="false">IF($A21="","",COUNTIFS(Rapprochement!$A$7:$A$66,$A21,Rapprochement!$U$7:$U$66,"Conforme"))</f>
        <v/>
      </c>
      <c r="L21" s="21" t="str">
        <f aca="false">IF($A21="","",COUNTIFS(Rapprochement!$A$7:$A$66,$A21,Rapprochement!$U$7:$U$66,"Écart de prix")+COUNTIFS(Rapprochement!$A$7:$A$66,$A21,Rapprochement!$U$7:$U$66,"Écart de quantité")+COUNTIFS(Rapprochement!$A$7:$A$66,$A21,Rapprochement!$U$7:$U$66,"Écarts prix et quantité"))</f>
        <v/>
      </c>
      <c r="M21" s="21" t="str">
        <f aca="false">IF($A21="","",B21-K21-L21)</f>
        <v/>
      </c>
      <c r="N21" s="22" t="str">
        <f aca="false">IF($A21="","",IF(K21+L21=0,"",K21/(K21+L21)))</f>
        <v/>
      </c>
    </row>
    <row r="22" customFormat="false" ht="15" hidden="false" customHeight="false" outlineLevel="0" collapsed="false">
      <c r="A22" s="5" t="str">
        <f aca="false">IFERROR(INDEX(Rapprochement!$A$7:$A$66,MATCH(18,Rapprochement!$X$7:$X$66,0)),"")</f>
        <v/>
      </c>
      <c r="B22" s="21" t="str">
        <f aca="false">IF($A22="","",COUNTIF(Rapprochement!$A$7:$A$66,$A22))</f>
        <v/>
      </c>
      <c r="C22" s="17" t="str">
        <f aca="false">IF($A22="","",SUMIF(Rapprochement!$A$7:$A$66,$A22,Rapprochement!$Y$7:$Y$66))</f>
        <v/>
      </c>
      <c r="D22" s="17" t="str">
        <f aca="false">IF($A22="","",SUMIF(Rapprochement!$A$7:$A$66,$A22,Rapprochement!$Z$7:$Z$66))</f>
        <v/>
      </c>
      <c r="E22" s="17" t="str">
        <f aca="false">IF($A22="","",ROUND(D22-C22,2))</f>
        <v/>
      </c>
      <c r="F22" s="17" t="str">
        <f aca="false">IF($A22="","",SUMIF(Rapprochement!$A$7:$A$66,$A22,Rapprochement!$R$7:$R$66))</f>
        <v/>
      </c>
      <c r="G22" s="17" t="str">
        <f aca="false">IF($A22="","",SUMIF(Rapprochement!$A$7:$A$66,$A22,Rapprochement!$Q$7:$Q$66))</f>
        <v/>
      </c>
      <c r="H22" s="17" t="str">
        <f aca="false">IF($A22="","",SUMIFS(Rapprochement!$S$7:$S$66,Rapprochement!$A$7:$A$66,$A22,Rapprochement!$S$7:$S$66,"&gt;0",Rapprochement!$U$7:$U$66,"&lt;&gt;Conforme"))</f>
        <v/>
      </c>
      <c r="I22" s="17" t="str">
        <f aca="false">IF($A22="","",ROUND(SUMIF(Rapprochement!$A$7:$A$66,$A22,Rapprochement!$N$7:$N$66)-D22,2))</f>
        <v/>
      </c>
      <c r="J22" s="17" t="str">
        <f aca="false">IF($A22="","",ROUND(SUMIF(Rapprochement!$A$7:$A$66,$A22,Rapprochement!$M$7:$M$66)-C22,2))</f>
        <v/>
      </c>
      <c r="K22" s="21" t="str">
        <f aca="false">IF($A22="","",COUNTIFS(Rapprochement!$A$7:$A$66,$A22,Rapprochement!$U$7:$U$66,"Conforme"))</f>
        <v/>
      </c>
      <c r="L22" s="21" t="str">
        <f aca="false">IF($A22="","",COUNTIFS(Rapprochement!$A$7:$A$66,$A22,Rapprochement!$U$7:$U$66,"Écart de prix")+COUNTIFS(Rapprochement!$A$7:$A$66,$A22,Rapprochement!$U$7:$U$66,"Écart de quantité")+COUNTIFS(Rapprochement!$A$7:$A$66,$A22,Rapprochement!$U$7:$U$66,"Écarts prix et quantité"))</f>
        <v/>
      </c>
      <c r="M22" s="21" t="str">
        <f aca="false">IF($A22="","",B22-K22-L22)</f>
        <v/>
      </c>
      <c r="N22" s="22" t="str">
        <f aca="false">IF($A22="","",IF(K22+L22=0,"",K22/(K22+L22)))</f>
        <v/>
      </c>
    </row>
    <row r="23" customFormat="false" ht="15" hidden="false" customHeight="false" outlineLevel="0" collapsed="false">
      <c r="A23" s="5" t="str">
        <f aca="false">IFERROR(INDEX(Rapprochement!$A$7:$A$66,MATCH(19,Rapprochement!$X$7:$X$66,0)),"")</f>
        <v/>
      </c>
      <c r="B23" s="21" t="str">
        <f aca="false">IF($A23="","",COUNTIF(Rapprochement!$A$7:$A$66,$A23))</f>
        <v/>
      </c>
      <c r="C23" s="17" t="str">
        <f aca="false">IF($A23="","",SUMIF(Rapprochement!$A$7:$A$66,$A23,Rapprochement!$Y$7:$Y$66))</f>
        <v/>
      </c>
      <c r="D23" s="17" t="str">
        <f aca="false">IF($A23="","",SUMIF(Rapprochement!$A$7:$A$66,$A23,Rapprochement!$Z$7:$Z$66))</f>
        <v/>
      </c>
      <c r="E23" s="17" t="str">
        <f aca="false">IF($A23="","",ROUND(D23-C23,2))</f>
        <v/>
      </c>
      <c r="F23" s="17" t="str">
        <f aca="false">IF($A23="","",SUMIF(Rapprochement!$A$7:$A$66,$A23,Rapprochement!$R$7:$R$66))</f>
        <v/>
      </c>
      <c r="G23" s="17" t="str">
        <f aca="false">IF($A23="","",SUMIF(Rapprochement!$A$7:$A$66,$A23,Rapprochement!$Q$7:$Q$66))</f>
        <v/>
      </c>
      <c r="H23" s="17" t="str">
        <f aca="false">IF($A23="","",SUMIFS(Rapprochement!$S$7:$S$66,Rapprochement!$A$7:$A$66,$A23,Rapprochement!$S$7:$S$66,"&gt;0",Rapprochement!$U$7:$U$66,"&lt;&gt;Conforme"))</f>
        <v/>
      </c>
      <c r="I23" s="17" t="str">
        <f aca="false">IF($A23="","",ROUND(SUMIF(Rapprochement!$A$7:$A$66,$A23,Rapprochement!$N$7:$N$66)-D23,2))</f>
        <v/>
      </c>
      <c r="J23" s="17" t="str">
        <f aca="false">IF($A23="","",ROUND(SUMIF(Rapprochement!$A$7:$A$66,$A23,Rapprochement!$M$7:$M$66)-C23,2))</f>
        <v/>
      </c>
      <c r="K23" s="21" t="str">
        <f aca="false">IF($A23="","",COUNTIFS(Rapprochement!$A$7:$A$66,$A23,Rapprochement!$U$7:$U$66,"Conforme"))</f>
        <v/>
      </c>
      <c r="L23" s="21" t="str">
        <f aca="false">IF($A23="","",COUNTIFS(Rapprochement!$A$7:$A$66,$A23,Rapprochement!$U$7:$U$66,"Écart de prix")+COUNTIFS(Rapprochement!$A$7:$A$66,$A23,Rapprochement!$U$7:$U$66,"Écart de quantité")+COUNTIFS(Rapprochement!$A$7:$A$66,$A23,Rapprochement!$U$7:$U$66,"Écarts prix et quantité"))</f>
        <v/>
      </c>
      <c r="M23" s="21" t="str">
        <f aca="false">IF($A23="","",B23-K23-L23)</f>
        <v/>
      </c>
      <c r="N23" s="22" t="str">
        <f aca="false">IF($A23="","",IF(K23+L23=0,"",K23/(K23+L23)))</f>
        <v/>
      </c>
    </row>
    <row r="24" customFormat="false" ht="15" hidden="false" customHeight="false" outlineLevel="0" collapsed="false">
      <c r="A24" s="5" t="str">
        <f aca="false">IFERROR(INDEX(Rapprochement!$A$7:$A$66,MATCH(20,Rapprochement!$X$7:$X$66,0)),"")</f>
        <v/>
      </c>
      <c r="B24" s="21" t="str">
        <f aca="false">IF($A24="","",COUNTIF(Rapprochement!$A$7:$A$66,$A24))</f>
        <v/>
      </c>
      <c r="C24" s="17" t="str">
        <f aca="false">IF($A24="","",SUMIF(Rapprochement!$A$7:$A$66,$A24,Rapprochement!$Y$7:$Y$66))</f>
        <v/>
      </c>
      <c r="D24" s="17" t="str">
        <f aca="false">IF($A24="","",SUMIF(Rapprochement!$A$7:$A$66,$A24,Rapprochement!$Z$7:$Z$66))</f>
        <v/>
      </c>
      <c r="E24" s="17" t="str">
        <f aca="false">IF($A24="","",ROUND(D24-C24,2))</f>
        <v/>
      </c>
      <c r="F24" s="17" t="str">
        <f aca="false">IF($A24="","",SUMIF(Rapprochement!$A$7:$A$66,$A24,Rapprochement!$R$7:$R$66))</f>
        <v/>
      </c>
      <c r="G24" s="17" t="str">
        <f aca="false">IF($A24="","",SUMIF(Rapprochement!$A$7:$A$66,$A24,Rapprochement!$Q$7:$Q$66))</f>
        <v/>
      </c>
      <c r="H24" s="17" t="str">
        <f aca="false">IF($A24="","",SUMIFS(Rapprochement!$S$7:$S$66,Rapprochement!$A$7:$A$66,$A24,Rapprochement!$S$7:$S$66,"&gt;0",Rapprochement!$U$7:$U$66,"&lt;&gt;Conforme"))</f>
        <v/>
      </c>
      <c r="I24" s="17" t="str">
        <f aca="false">IF($A24="","",ROUND(SUMIF(Rapprochement!$A$7:$A$66,$A24,Rapprochement!$N$7:$N$66)-D24,2))</f>
        <v/>
      </c>
      <c r="J24" s="17" t="str">
        <f aca="false">IF($A24="","",ROUND(SUMIF(Rapprochement!$A$7:$A$66,$A24,Rapprochement!$M$7:$M$66)-C24,2))</f>
        <v/>
      </c>
      <c r="K24" s="21" t="str">
        <f aca="false">IF($A24="","",COUNTIFS(Rapprochement!$A$7:$A$66,$A24,Rapprochement!$U$7:$U$66,"Conforme"))</f>
        <v/>
      </c>
      <c r="L24" s="21" t="str">
        <f aca="false">IF($A24="","",COUNTIFS(Rapprochement!$A$7:$A$66,$A24,Rapprochement!$U$7:$U$66,"Écart de prix")+COUNTIFS(Rapprochement!$A$7:$A$66,$A24,Rapprochement!$U$7:$U$66,"Écart de quantité")+COUNTIFS(Rapprochement!$A$7:$A$66,$A24,Rapprochement!$U$7:$U$66,"Écarts prix et quantité"))</f>
        <v/>
      </c>
      <c r="M24" s="21" t="str">
        <f aca="false">IF($A24="","",B24-K24-L24)</f>
        <v/>
      </c>
      <c r="N24" s="22" t="str">
        <f aca="false">IF($A24="","",IF(K24+L24=0,"",K24/(K24+L24)))</f>
        <v/>
      </c>
    </row>
    <row r="25" customFormat="false" ht="15" hidden="false" customHeight="false" outlineLevel="0" collapsed="false">
      <c r="A25" s="14" t="s">
        <v>109</v>
      </c>
      <c r="B25" s="23" t="n">
        <f aca="false">SUM(B5:B24)</f>
        <v>10</v>
      </c>
      <c r="C25" s="24" t="n">
        <f aca="false">SUM(C5:C24)</f>
        <v>10296.5</v>
      </c>
      <c r="D25" s="24" t="n">
        <f aca="false">SUM(D5:D24)</f>
        <v>10676.6</v>
      </c>
      <c r="E25" s="24" t="n">
        <f aca="false">SUM(E5:E24)</f>
        <v>380.1</v>
      </c>
      <c r="F25" s="24" t="n">
        <f aca="false">SUM(F5:F24)</f>
        <v>234.6</v>
      </c>
      <c r="G25" s="24" t="n">
        <f aca="false">SUM(G5:G24)</f>
        <v>145.5</v>
      </c>
      <c r="H25" s="24" t="n">
        <f aca="false">SUM(H5:H24)</f>
        <v>379.5</v>
      </c>
      <c r="I25" s="24" t="n">
        <f aca="false">SUM(I5:I24)</f>
        <v>913.8</v>
      </c>
      <c r="J25" s="24" t="n">
        <f aca="false">SUM(J5:J24)</f>
        <v>740</v>
      </c>
      <c r="K25" s="23" t="n">
        <f aca="false">SUM(K5:K24)</f>
        <v>4</v>
      </c>
      <c r="L25" s="23" t="n">
        <f aca="false">SUM(L5:L24)</f>
        <v>3</v>
      </c>
      <c r="M25" s="23" t="n">
        <f aca="false">SUM(M5:M24)</f>
        <v>3</v>
      </c>
      <c r="N25" s="25" t="n">
        <f aca="false">IF(K25+L25=0,"",K25/(K25+L25))</f>
        <v>0.571428571428571</v>
      </c>
    </row>
    <row r="27" customFormat="false" ht="15" hidden="false" customHeight="false" outlineLevel="0" collapsed="false">
      <c r="A27" s="10" t="s">
        <v>110</v>
      </c>
      <c r="B27" s="26" t="str">
        <f aca="false">IF(AND(ROUND(D25+I25-SUM(Rapprochement!$N$7:$N$66),2)=0,ROUND(C25+J25-SUM(Rapprochement!$M$7:$M$66),2)=0,B25=COUNTA(Rapprochement!$A$7:$A$66)),"Totaux identiques à l'onglet Rapprochement","Écart avec l'onglet Rapprochement : vérifiez le nombre de fournisseurs (20 au maximum)")</f>
        <v>Totaux identiques à l'onglet Rapprochement</v>
      </c>
      <c r="C27" s="26"/>
      <c r="D27" s="26"/>
      <c r="E27" s="26"/>
      <c r="F27" s="26"/>
      <c r="G27" s="26"/>
      <c r="H27" s="26"/>
    </row>
    <row r="29" customFormat="false" ht="15" hidden="false" customHeight="false" outlineLevel="0" collapsed="false">
      <c r="A29" s="9" t="s">
        <v>17</v>
      </c>
    </row>
  </sheetData>
  <mergeCells count="1">
    <mergeCell ref="B27:H27"/>
  </mergeCells>
  <conditionalFormatting sqref="E5:E24">
    <cfRule type="expression" priority="2" aboveAverage="0" equalAverage="0" bottom="0" percent="0" rank="0" text="" dxfId="3">
      <formula>AND(ISNUMBER(E5),E5&gt;0)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Modèle offert par Codito BTP, codito-btp.com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LibreOffice/26.2.4.2$MacOSX_AARCH64 LibreOffice_project/0229ac93fcf0d7cbc6376066c6f35021cef002dc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2026-11-03T23:50:40Z</dcterms:created>
  <dc:creator>Codito BTP</dc:creator>
  <dc:description/>
  <dc:language>fr-FR</dc:language>
  <cp:lastModifiedBy/>
  <dcterms:modified xsi:type="dcterms:W3CDTF">2026-11-03T23:50:40Z</dcterms:modified>
  <cp:revision>0</cp:revision>
  <dc:subject/>
  <dc:title>Rapprochement bon de commande, bon de livraison, facture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