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Situation" sheetId="2" state="visible" r:id="rId4"/>
  </sheets>
  <definedNames>
    <definedName function="false" hidden="false" localSheetId="0" name="_xlnm.Print_Area" vbProcedure="false">'Mode d''emploi'!$A$1:$B$24</definedName>
    <definedName function="false" hidden="false" localSheetId="1" name="_xlnm.Print_Area" vbProcedure="false">Situation!$A$1:$H$41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<sst xmlns="http://schemas.openxmlformats.org/spreadsheetml/2006/main" count="68" uniqueCount="60">
  <si>
    <t xml:space="preserve">Modèle de situation de travaux</t>
  </si>
  <si>
    <t xml:space="preserve">Légende</t>
  </si>
  <si>
    <t xml:space="preserve">Cellule jaune : à remplir ou à remplacer.</t>
  </si>
  <si>
    <t xml:space="preserve">Cellule blanche : formule, à ne pas modifier.</t>
  </si>
  <si>
    <t xml:space="preserve">Toutes les données présentes sont des exemples fictifs, signalés par « Exemple » ou le préfixe EX-.</t>
  </si>
  <si>
    <t xml:space="preserve">Comment remplir</t>
  </si>
  <si>
    <t xml:space="preserve">Renseignez le marché et la situation en tête de l'onglet Situation, puis réglez le taux de TVA et la retenue de garantie selon votre contrat.</t>
  </si>
  <si>
    <t xml:space="preserve">Reportez les lignes du marché et leur montant HT, avenants compris : une ligne par avenant.</t>
  </si>
  <si>
    <t xml:space="preserve">Saisissez le pourcentage d'avancement cumulé relevé sur le chantier, depuis le début des travaux et non sur le seul mois écoulé.</t>
  </si>
  <si>
    <t xml:space="preserve">Saisissez le déjà facturé HT, ligne par ligne. Pour la situation suivante, enregistrez une copie du fichier, copiez la colonne Montant cumulé et collez-la en valeurs dans la colonne Déjà facturé.</t>
  </si>
  <si>
    <t xml:space="preserve">Contrôlez le net à payer, ajoutez les autres déductions prévues (avance, compte prorata, pénalités) et joignez vos justificatifs.</t>
  </si>
  <si>
    <t xml:space="preserve">À savoir</t>
  </si>
  <si>
    <t xml:space="preserve">•</t>
  </si>
  <si>
    <t xml:space="preserve">Pour repartir de zéro, effacez les cellules jaunes des lignes marquées « Exemple ».</t>
  </si>
  <si>
    <t xml:space="preserve">TVA et retenue de garantie : le traitement dépend de votre contrat et de votre situation. Adaptez ce modèle à vos pièces de marché et faites-le vérifier par votre comptable ou votre juriste.</t>
  </si>
  <si>
    <t xml:space="preserve">Retenue de garantie : elle s'applique seulement si le contrat la prévoit. Elle peut être remplacée par une caution ou une garantie selon le cas. Le plafond est de 5 % en marché privé (loi n° 71-584 du 16 juillet 1971) et en marché public (article R. 2191-33 du code de la commande publique), avec un taux plus bas possible, notamment 3 % pour certaines PME.</t>
  </si>
  <si>
    <t xml:space="preserve">La base de calcul de la retenue (HT ou TTC) se règle dans l'onglet Situation : la valeur par défaut est TTC, à confirmer selon votre contrat.</t>
  </si>
  <si>
    <t xml:space="preserve">TVA : le taux de 20 % est une valeur par défaut. En sous-traitance soumise à l'autoliquidation, le sous-traitant facture sans TVA et porte la mention « Autoliquidation » : mettez alors le taux à 0 % après vérification.</t>
  </si>
  <si>
    <t xml:space="preserve">En marché public soumis au CCAG Travaux, la demande prend la forme d'un projet de décompte mensuel, que le maître d'œuvre accepte ou rectifie. L'acheteur peut imposer sa présentation.</t>
  </si>
  <si>
    <t xml:space="preserve">Modèle offert par Codito BTP, codito-btp.com</t>
  </si>
  <si>
    <t xml:space="preserve">Situation de travaux</t>
  </si>
  <si>
    <t xml:space="preserve">Marché</t>
  </si>
  <si>
    <t xml:space="preserve">Exemple (fictif) : réfection d'un bâtiment</t>
  </si>
  <si>
    <t xml:space="preserve">Taux de TVA</t>
  </si>
  <si>
    <t xml:space="preserve">Maître d'ouvrage</t>
  </si>
  <si>
    <t xml:space="preserve">Exemple : maître d'ouvrage fictif</t>
  </si>
  <si>
    <t xml:space="preserve">Retenue de garantie appliquée</t>
  </si>
  <si>
    <t xml:space="preserve">Oui</t>
  </si>
  <si>
    <t xml:space="preserve">Entreprise</t>
  </si>
  <si>
    <t xml:space="preserve">Exemple : votre entreprise</t>
  </si>
  <si>
    <t xml:space="preserve">Taux de retenue</t>
  </si>
  <si>
    <t xml:space="preserve">Situation n°</t>
  </si>
  <si>
    <t xml:space="preserve">Base de la retenue</t>
  </si>
  <si>
    <t xml:space="preserve">TTC</t>
  </si>
  <si>
    <t xml:space="preserve">Arrêtée au</t>
  </si>
  <si>
    <t xml:space="preserve">N°</t>
  </si>
  <si>
    <t xml:space="preserve">Désignation</t>
  </si>
  <si>
    <t xml:space="preserve">Montant marché HT</t>
  </si>
  <si>
    <t xml:space="preserve">% avancement cumulé</t>
  </si>
  <si>
    <t xml:space="preserve">Montant cumulé HT</t>
  </si>
  <si>
    <t xml:space="preserve">Déjà facturé HT</t>
  </si>
  <si>
    <t xml:space="preserve">Montant de la situation HT</t>
  </si>
  <si>
    <t xml:space="preserve">Contrôle</t>
  </si>
  <si>
    <t xml:space="preserve">Exemple : installation de chantier</t>
  </si>
  <si>
    <t xml:space="preserve">Exemple : gros œuvre</t>
  </si>
  <si>
    <t xml:space="preserve">Exemple : charpente et couverture</t>
  </si>
  <si>
    <t xml:space="preserve">Exemple : menuiseries extérieures</t>
  </si>
  <si>
    <t xml:space="preserve">Exemple : avenant n° 1, travaux modificatifs</t>
  </si>
  <si>
    <t xml:space="preserve">Total</t>
  </si>
  <si>
    <t xml:space="preserve">Décompte de la situation</t>
  </si>
  <si>
    <t xml:space="preserve">TVA</t>
  </si>
  <si>
    <t xml:space="preserve">Montant de la situation TTC</t>
  </si>
  <si>
    <t xml:space="preserve">Retenue de garantie (selon réglages ci-dessus)</t>
  </si>
  <si>
    <t xml:space="preserve">Autres déductions TTC : avance, compte prorata, pénalités (à saisir si le contrat les prévoit)</t>
  </si>
  <si>
    <t xml:space="preserve">Net à payer</t>
  </si>
  <si>
    <t xml:space="preserve">Repères de contrôle</t>
  </si>
  <si>
    <t xml:space="preserve">Avancement global du marché</t>
  </si>
  <si>
    <t xml:space="preserve">Reste à facturer HT</t>
  </si>
  <si>
    <t xml:space="preserve">Retenue cumulée (sur le montant cumulé)</t>
  </si>
  <si>
    <t xml:space="preserve">Plafond de retenue sur le marché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</si>
</sst>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%"/>
    <numFmt numFmtId="166" formatCode="dd/mm/yyyy"/>
    <numFmt numFmtId="167" formatCode="#,##0.00&quot; €&quot;;[RED]\-#,##0.00&quot; €&quot;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6820E2"/>
      <name val="Arial"/>
      <family val="0"/>
      <charset val="1"/>
    </font>
    <font>
      <b val="true"/>
      <sz val="11"/>
      <color rgb="FF6820E2"/>
      <name val="Arial"/>
      <family val="0"/>
      <charset val="1"/>
    </font>
    <font>
      <sz val="10"/>
      <name val="Arial"/>
      <family val="0"/>
      <charset val="1"/>
    </font>
    <font>
      <sz val="9"/>
      <color rgb="FF55535F"/>
      <name val="Arial"/>
      <family val="0"/>
      <charset val="1"/>
    </font>
    <font>
      <sz val="8"/>
      <color rgb="FF8A8794"/>
      <name val="Arial"/>
      <family val="0"/>
      <charset val="1"/>
    </font>
    <font>
      <b val="true"/>
      <sz val="9"/>
      <color rgb="FF6820E2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E5"/>
        <bgColor rgb="FFFFFFFF"/>
      </patternFill>
    </fill>
    <fill>
      <patternFill patternType="solid">
        <fgColor rgb="FF6820E2"/>
        <bgColor rgb="FF800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5D2DE"/>
      </left>
      <right style="thin">
        <color rgb="FFD5D2DE"/>
      </right>
      <top style="thin">
        <color rgb="FFD5D2DE"/>
      </top>
      <bottom style="thin">
        <color rgb="FFD5D2DE"/>
      </bottom>
      <diagonal/>
    </border>
    <border diagonalUp="false" diagonalDown="false">
      <left style="thin">
        <color rgb="FFD5D2DE"/>
      </left>
      <right/>
      <top style="thin">
        <color rgb="FFD5D2DE"/>
      </top>
      <bottom style="thin">
        <color rgb="FFD5D2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794"/>
      <rgbColor rgb="FF9999FF"/>
      <rgbColor rgb="FF993366"/>
      <rgbColor rgb="FFFFF9E5"/>
      <rgbColor rgb="FFCCFFFF"/>
      <rgbColor rgb="FF660066"/>
      <rgbColor rgb="FFFF8080"/>
      <rgbColor rgb="FF0066CC"/>
      <rgbColor rgb="FFD5D2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35F"/>
      <rgbColor rgb="FF969696"/>
      <rgbColor rgb="FF003366"/>
      <rgbColor rgb="FF339966"/>
      <rgbColor rgb="FF003300"/>
      <rgbColor rgb="FF333300"/>
      <rgbColor rgb="FF993300"/>
      <rgbColor rgb="FF993366"/>
      <rgbColor rgb="FF6820E2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18.5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6" customFormat="false" ht="15" hidden="false" customHeight="false" outlineLevel="0" collapsed="false">
      <c r="B6" s="6" t="s">
        <v>4</v>
      </c>
    </row>
    <row r="8" customFormat="false" ht="15" hidden="false" customHeight="false" outlineLevel="0" collapsed="false">
      <c r="A8" s="2" t="s">
        <v>5</v>
      </c>
    </row>
    <row r="9" customFormat="false" ht="30" hidden="false" customHeight="true" outlineLevel="0" collapsed="false">
      <c r="A9" s="7" t="n">
        <v>1</v>
      </c>
      <c r="B9" s="8" t="s">
        <v>6</v>
      </c>
    </row>
    <row r="10" customFormat="false" ht="15" hidden="false" customHeight="true" outlineLevel="0" collapsed="false">
      <c r="A10" s="7" t="n">
        <v>2</v>
      </c>
      <c r="B10" s="8" t="s">
        <v>7</v>
      </c>
    </row>
    <row r="11" customFormat="false" ht="30" hidden="false" customHeight="true" outlineLevel="0" collapsed="false">
      <c r="A11" s="7" t="n">
        <v>3</v>
      </c>
      <c r="B11" s="8" t="s">
        <v>8</v>
      </c>
    </row>
    <row r="12" customFormat="false" ht="30" hidden="false" customHeight="true" outlineLevel="0" collapsed="false">
      <c r="A12" s="7" t="n">
        <v>4</v>
      </c>
      <c r="B12" s="8" t="s">
        <v>9</v>
      </c>
    </row>
    <row r="13" customFormat="false" ht="30" hidden="false" customHeight="true" outlineLevel="0" collapsed="false">
      <c r="A13" s="7" t="n">
        <v>5</v>
      </c>
      <c r="B13" s="8" t="s">
        <v>10</v>
      </c>
    </row>
    <row r="15" customFormat="false" ht="15" hidden="false" customHeight="false" outlineLevel="0" collapsed="false">
      <c r="A15" s="2" t="s">
        <v>11</v>
      </c>
    </row>
    <row r="16" customFormat="false" ht="15" hidden="false" customHeight="true" outlineLevel="0" collapsed="false">
      <c r="A16" s="7" t="s">
        <v>12</v>
      </c>
      <c r="B16" s="8" t="s">
        <v>13</v>
      </c>
    </row>
    <row r="17" customFormat="false" ht="30" hidden="false" customHeight="true" outlineLevel="0" collapsed="false">
      <c r="A17" s="7" t="s">
        <v>12</v>
      </c>
      <c r="B17" s="8" t="s">
        <v>14</v>
      </c>
    </row>
    <row r="18" customFormat="false" ht="60" hidden="false" customHeight="true" outlineLevel="0" collapsed="false">
      <c r="A18" s="7" t="s">
        <v>12</v>
      </c>
      <c r="B18" s="8" t="s">
        <v>15</v>
      </c>
    </row>
    <row r="19" customFormat="false" ht="30" hidden="false" customHeight="true" outlineLevel="0" collapsed="false">
      <c r="A19" s="7" t="s">
        <v>12</v>
      </c>
      <c r="B19" s="8" t="s">
        <v>16</v>
      </c>
    </row>
    <row r="20" customFormat="false" ht="45" hidden="false" customHeight="true" outlineLevel="0" collapsed="false">
      <c r="A20" s="7" t="s">
        <v>12</v>
      </c>
      <c r="B20" s="8" t="s">
        <v>17</v>
      </c>
    </row>
    <row r="21" customFormat="false" ht="30" hidden="false" customHeight="true" outlineLevel="0" collapsed="false">
      <c r="A21" s="7" t="s">
        <v>12</v>
      </c>
      <c r="B21" s="8" t="s">
        <v>18</v>
      </c>
    </row>
    <row r="24" customFormat="false" ht="15" hidden="false" customHeight="false" outlineLevel="0" collapsed="false">
      <c r="A24" s="9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Modèle offert par Codito BTP, codito-btp.com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46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7" min="5" style="0" width="16"/>
    <col collapsed="false" customWidth="true" hidden="false" outlineLevel="0" max="8" min="8" style="0" width="26"/>
  </cols>
  <sheetData>
    <row r="1" customFormat="false" ht="18.55" hidden="false" customHeight="false" outlineLevel="0" collapsed="false">
      <c r="A1" s="1" t="s">
        <v>20</v>
      </c>
    </row>
    <row r="2" customFormat="false" ht="27.75" hidden="false" customHeight="true" outlineLevel="0" collapsed="false">
      <c r="A2" s="10" t="s">
        <v>14</v>
      </c>
      <c r="B2" s="10"/>
      <c r="C2" s="10"/>
      <c r="D2" s="10"/>
      <c r="E2" s="10"/>
      <c r="F2" s="10"/>
      <c r="G2" s="10"/>
      <c r="H2" s="10"/>
    </row>
    <row r="4" customFormat="false" ht="15" hidden="false" customHeight="false" outlineLevel="0" collapsed="false">
      <c r="A4" s="11" t="s">
        <v>21</v>
      </c>
      <c r="B4" s="12" t="s">
        <v>22</v>
      </c>
      <c r="D4" s="13" t="s">
        <v>23</v>
      </c>
      <c r="E4" s="13"/>
      <c r="F4" s="14" t="n">
        <v>0.2</v>
      </c>
    </row>
    <row r="5" customFormat="false" ht="27.75" hidden="false" customHeight="true" outlineLevel="0" collapsed="false">
      <c r="A5" s="11" t="s">
        <v>24</v>
      </c>
      <c r="B5" s="12" t="s">
        <v>25</v>
      </c>
      <c r="D5" s="13" t="s">
        <v>26</v>
      </c>
      <c r="E5" s="13"/>
      <c r="F5" s="15" t="s">
        <v>27</v>
      </c>
    </row>
    <row r="6" customFormat="false" ht="15" hidden="false" customHeight="false" outlineLevel="0" collapsed="false">
      <c r="A6" s="11" t="s">
        <v>28</v>
      </c>
      <c r="B6" s="12" t="s">
        <v>29</v>
      </c>
      <c r="D6" s="13" t="s">
        <v>30</v>
      </c>
      <c r="E6" s="13"/>
      <c r="F6" s="14" t="n">
        <v>0.05</v>
      </c>
    </row>
    <row r="7" customFormat="false" ht="15" hidden="false" customHeight="false" outlineLevel="0" collapsed="false">
      <c r="A7" s="11" t="s">
        <v>31</v>
      </c>
      <c r="B7" s="12" t="n">
        <v>3</v>
      </c>
      <c r="D7" s="13" t="s">
        <v>32</v>
      </c>
      <c r="E7" s="13"/>
      <c r="F7" s="15" t="s">
        <v>33</v>
      </c>
    </row>
    <row r="8" customFormat="false" ht="15" hidden="false" customHeight="false" outlineLevel="0" collapsed="false">
      <c r="A8" s="11" t="s">
        <v>34</v>
      </c>
      <c r="B8" s="16" t="n">
        <v>46326</v>
      </c>
    </row>
    <row r="10" customFormat="false" ht="42" hidden="false" customHeight="true" outlineLevel="0" collapsed="false">
      <c r="A10" s="17" t="s">
        <v>35</v>
      </c>
      <c r="B10" s="17" t="s">
        <v>36</v>
      </c>
      <c r="C10" s="17" t="s">
        <v>37</v>
      </c>
      <c r="D10" s="17" t="s">
        <v>38</v>
      </c>
      <c r="E10" s="17" t="s">
        <v>39</v>
      </c>
      <c r="F10" s="17" t="s">
        <v>40</v>
      </c>
      <c r="G10" s="17" t="s">
        <v>41</v>
      </c>
      <c r="H10" s="17" t="s">
        <v>42</v>
      </c>
    </row>
    <row r="11" customFormat="false" ht="15" hidden="false" customHeight="false" outlineLevel="0" collapsed="false">
      <c r="A11" s="18" t="n">
        <v>1</v>
      </c>
      <c r="B11" s="19" t="s">
        <v>43</v>
      </c>
      <c r="C11" s="20" t="n">
        <v>12000</v>
      </c>
      <c r="D11" s="21" t="n">
        <v>1</v>
      </c>
      <c r="E11" s="22" t="n">
        <f aca="false">IF(C11="","",ROUND(C11*N(D11),2))</f>
        <v>12000</v>
      </c>
      <c r="F11" s="20" t="n">
        <v>12000</v>
      </c>
      <c r="G11" s="22" t="n">
        <f aca="false">IF(C11="","",E11-N(F11))</f>
        <v>0</v>
      </c>
      <c r="H11" s="5" t="str">
        <f aca="false">IF(C11="","",IF(G11&lt;0,"Situation négative : à vérifier",IF(N(D11)=1,"Ligne soldée","")))</f>
        <v>Ligne soldée</v>
      </c>
    </row>
    <row r="12" customFormat="false" ht="15" hidden="false" customHeight="false" outlineLevel="0" collapsed="false">
      <c r="A12" s="18" t="n">
        <v>2</v>
      </c>
      <c r="B12" s="19" t="s">
        <v>44</v>
      </c>
      <c r="C12" s="20" t="n">
        <v>85000</v>
      </c>
      <c r="D12" s="21" t="n">
        <v>0.7</v>
      </c>
      <c r="E12" s="22" t="n">
        <f aca="false">IF(C12="","",ROUND(C12*N(D12),2))</f>
        <v>59500</v>
      </c>
      <c r="F12" s="20" t="n">
        <v>42500</v>
      </c>
      <c r="G12" s="22" t="n">
        <f aca="false">IF(C12="","",E12-N(F12))</f>
        <v>17000</v>
      </c>
      <c r="H12" s="5" t="str">
        <f aca="false">IF(C12="","",IF(G12&lt;0,"Situation négative : à vérifier",IF(N(D12)=1,"Ligne soldée","")))</f>
        <v/>
      </c>
    </row>
    <row r="13" customFormat="false" ht="15" hidden="false" customHeight="false" outlineLevel="0" collapsed="false">
      <c r="A13" s="18" t="n">
        <v>3</v>
      </c>
      <c r="B13" s="19" t="s">
        <v>45</v>
      </c>
      <c r="C13" s="20" t="n">
        <v>46000</v>
      </c>
      <c r="D13" s="21" t="n">
        <v>0.4</v>
      </c>
      <c r="E13" s="22" t="n">
        <f aca="false">IF(C13="","",ROUND(C13*N(D13),2))</f>
        <v>18400</v>
      </c>
      <c r="F13" s="20" t="n">
        <v>9200</v>
      </c>
      <c r="G13" s="22" t="n">
        <f aca="false">IF(C13="","",E13-N(F13))</f>
        <v>9200</v>
      </c>
      <c r="H13" s="5" t="str">
        <f aca="false">IF(C13="","",IF(G13&lt;0,"Situation négative : à vérifier",IF(N(D13)=1,"Ligne soldée","")))</f>
        <v/>
      </c>
    </row>
    <row r="14" customFormat="false" ht="15" hidden="false" customHeight="false" outlineLevel="0" collapsed="false">
      <c r="A14" s="18" t="n">
        <v>4</v>
      </c>
      <c r="B14" s="19" t="s">
        <v>46</v>
      </c>
      <c r="C14" s="20" t="n">
        <v>28000</v>
      </c>
      <c r="D14" s="21" t="n">
        <v>0.1</v>
      </c>
      <c r="E14" s="22" t="n">
        <f aca="false">IF(C14="","",ROUND(C14*N(D14),2))</f>
        <v>2800</v>
      </c>
      <c r="F14" s="20" t="n">
        <v>0</v>
      </c>
      <c r="G14" s="22" t="n">
        <f aca="false">IF(C14="","",E14-N(F14))</f>
        <v>2800</v>
      </c>
      <c r="H14" s="5" t="str">
        <f aca="false">IF(C14="","",IF(G14&lt;0,"Situation négative : à vérifier",IF(N(D14)=1,"Ligne soldée","")))</f>
        <v/>
      </c>
    </row>
    <row r="15" customFormat="false" ht="15" hidden="false" customHeight="false" outlineLevel="0" collapsed="false">
      <c r="A15" s="18" t="n">
        <v>5</v>
      </c>
      <c r="B15" s="19" t="s">
        <v>47</v>
      </c>
      <c r="C15" s="20" t="n">
        <v>6000</v>
      </c>
      <c r="D15" s="21" t="n">
        <v>0.5</v>
      </c>
      <c r="E15" s="22" t="n">
        <f aca="false">IF(C15="","",ROUND(C15*N(D15),2))</f>
        <v>3000</v>
      </c>
      <c r="F15" s="20" t="n">
        <v>0</v>
      </c>
      <c r="G15" s="22" t="n">
        <f aca="false">IF(C15="","",E15-N(F15))</f>
        <v>3000</v>
      </c>
      <c r="H15" s="5" t="str">
        <f aca="false">IF(C15="","",IF(G15&lt;0,"Situation négative : à vérifier",IF(N(D15)=1,"Ligne soldée","")))</f>
        <v/>
      </c>
    </row>
    <row r="16" customFormat="false" ht="15" hidden="false" customHeight="false" outlineLevel="0" collapsed="false">
      <c r="A16" s="18" t="n">
        <v>6</v>
      </c>
      <c r="B16" s="19"/>
      <c r="C16" s="20"/>
      <c r="D16" s="21"/>
      <c r="E16" s="22" t="str">
        <f aca="false">IF(C16="","",ROUND(C16*N(D16),2))</f>
        <v/>
      </c>
      <c r="F16" s="20"/>
      <c r="G16" s="22" t="str">
        <f aca="false">IF(C16="","",E16-N(F16))</f>
        <v/>
      </c>
      <c r="H16" s="5" t="str">
        <f aca="false">IF(C16="","",IF(G16&lt;0,"Situation négative : à vérifier",IF(N(D16)=1,"Ligne soldée","")))</f>
        <v/>
      </c>
    </row>
    <row r="17" customFormat="false" ht="15" hidden="false" customHeight="false" outlineLevel="0" collapsed="false">
      <c r="A17" s="18" t="n">
        <v>7</v>
      </c>
      <c r="B17" s="19"/>
      <c r="C17" s="20"/>
      <c r="D17" s="21"/>
      <c r="E17" s="22" t="str">
        <f aca="false">IF(C17="","",ROUND(C17*N(D17),2))</f>
        <v/>
      </c>
      <c r="F17" s="20"/>
      <c r="G17" s="22" t="str">
        <f aca="false">IF(C17="","",E17-N(F17))</f>
        <v/>
      </c>
      <c r="H17" s="5" t="str">
        <f aca="false">IF(C17="","",IF(G17&lt;0,"Situation négative : à vérifier",IF(N(D17)=1,"Ligne soldée","")))</f>
        <v/>
      </c>
    </row>
    <row r="18" customFormat="false" ht="15" hidden="false" customHeight="false" outlineLevel="0" collapsed="false">
      <c r="A18" s="18" t="n">
        <v>8</v>
      </c>
      <c r="B18" s="19"/>
      <c r="C18" s="20"/>
      <c r="D18" s="21"/>
      <c r="E18" s="22" t="str">
        <f aca="false">IF(C18="","",ROUND(C18*N(D18),2))</f>
        <v/>
      </c>
      <c r="F18" s="20"/>
      <c r="G18" s="22" t="str">
        <f aca="false">IF(C18="","",E18-N(F18))</f>
        <v/>
      </c>
      <c r="H18" s="5" t="str">
        <f aca="false">IF(C18="","",IF(G18&lt;0,"Situation négative : à vérifier",IF(N(D18)=1,"Ligne soldée","")))</f>
        <v/>
      </c>
    </row>
    <row r="19" customFormat="false" ht="15" hidden="false" customHeight="false" outlineLevel="0" collapsed="false">
      <c r="A19" s="18" t="n">
        <v>9</v>
      </c>
      <c r="B19" s="19"/>
      <c r="C19" s="20"/>
      <c r="D19" s="21"/>
      <c r="E19" s="22" t="str">
        <f aca="false">IF(C19="","",ROUND(C19*N(D19),2))</f>
        <v/>
      </c>
      <c r="F19" s="20"/>
      <c r="G19" s="22" t="str">
        <f aca="false">IF(C19="","",E19-N(F19))</f>
        <v/>
      </c>
      <c r="H19" s="5" t="str">
        <f aca="false">IF(C19="","",IF(G19&lt;0,"Situation négative : à vérifier",IF(N(D19)=1,"Ligne soldée","")))</f>
        <v/>
      </c>
    </row>
    <row r="20" customFormat="false" ht="15" hidden="false" customHeight="false" outlineLevel="0" collapsed="false">
      <c r="A20" s="18" t="n">
        <v>10</v>
      </c>
      <c r="B20" s="19"/>
      <c r="C20" s="20"/>
      <c r="D20" s="21"/>
      <c r="E20" s="22" t="str">
        <f aca="false">IF(C20="","",ROUND(C20*N(D20),2))</f>
        <v/>
      </c>
      <c r="F20" s="20"/>
      <c r="G20" s="22" t="str">
        <f aca="false">IF(C20="","",E20-N(F20))</f>
        <v/>
      </c>
      <c r="H20" s="5" t="str">
        <f aca="false">IF(C20="","",IF(G20&lt;0,"Situation négative : à vérifier",IF(N(D20)=1,"Ligne soldée","")))</f>
        <v/>
      </c>
    </row>
    <row r="21" customFormat="false" ht="15" hidden="false" customHeight="false" outlineLevel="0" collapsed="false">
      <c r="A21" s="18" t="n">
        <v>11</v>
      </c>
      <c r="B21" s="19"/>
      <c r="C21" s="20"/>
      <c r="D21" s="21"/>
      <c r="E21" s="22" t="str">
        <f aca="false">IF(C21="","",ROUND(C21*N(D21),2))</f>
        <v/>
      </c>
      <c r="F21" s="20"/>
      <c r="G21" s="22" t="str">
        <f aca="false">IF(C21="","",E21-N(F21))</f>
        <v/>
      </c>
      <c r="H21" s="5" t="str">
        <f aca="false">IF(C21="","",IF(G21&lt;0,"Situation négative : à vérifier",IF(N(D21)=1,"Ligne soldée","")))</f>
        <v/>
      </c>
    </row>
    <row r="22" customFormat="false" ht="15" hidden="false" customHeight="false" outlineLevel="0" collapsed="false">
      <c r="A22" s="18" t="n">
        <v>12</v>
      </c>
      <c r="B22" s="19"/>
      <c r="C22" s="20"/>
      <c r="D22" s="21"/>
      <c r="E22" s="22" t="str">
        <f aca="false">IF(C22="","",ROUND(C22*N(D22),2))</f>
        <v/>
      </c>
      <c r="F22" s="20"/>
      <c r="G22" s="22" t="str">
        <f aca="false">IF(C22="","",E22-N(F22))</f>
        <v/>
      </c>
      <c r="H22" s="5" t="str">
        <f aca="false">IF(C22="","",IF(G22&lt;0,"Situation négative : à vérifier",IF(N(D22)=1,"Ligne soldée","")))</f>
        <v/>
      </c>
    </row>
    <row r="23" customFormat="false" ht="15" hidden="false" customHeight="false" outlineLevel="0" collapsed="false">
      <c r="A23" s="18" t="n">
        <v>13</v>
      </c>
      <c r="B23" s="19"/>
      <c r="C23" s="20"/>
      <c r="D23" s="21"/>
      <c r="E23" s="22" t="str">
        <f aca="false">IF(C23="","",ROUND(C23*N(D23),2))</f>
        <v/>
      </c>
      <c r="F23" s="20"/>
      <c r="G23" s="22" t="str">
        <f aca="false">IF(C23="","",E23-N(F23))</f>
        <v/>
      </c>
      <c r="H23" s="5" t="str">
        <f aca="false">IF(C23="","",IF(G23&lt;0,"Situation négative : à vérifier",IF(N(D23)=1,"Ligne soldée","")))</f>
        <v/>
      </c>
    </row>
    <row r="24" customFormat="false" ht="15" hidden="false" customHeight="false" outlineLevel="0" collapsed="false">
      <c r="A24" s="18" t="n">
        <v>14</v>
      </c>
      <c r="B24" s="19"/>
      <c r="C24" s="20"/>
      <c r="D24" s="21"/>
      <c r="E24" s="22" t="str">
        <f aca="false">IF(C24="","",ROUND(C24*N(D24),2))</f>
        <v/>
      </c>
      <c r="F24" s="20"/>
      <c r="G24" s="22" t="str">
        <f aca="false">IF(C24="","",E24-N(F24))</f>
        <v/>
      </c>
      <c r="H24" s="5" t="str">
        <f aca="false">IF(C24="","",IF(G24&lt;0,"Situation négative : à vérifier",IF(N(D24)=1,"Ligne soldée","")))</f>
        <v/>
      </c>
    </row>
    <row r="25" customFormat="false" ht="15" hidden="false" customHeight="true" outlineLevel="0" collapsed="false">
      <c r="A25" s="23" t="s">
        <v>48</v>
      </c>
      <c r="B25" s="23"/>
      <c r="C25" s="24" t="n">
        <f aca="false">SUM(C11:C24)</f>
        <v>177000</v>
      </c>
      <c r="D25" s="25" t="n">
        <f aca="false">IF(C25=0,"",E25/C25)</f>
        <v>0.540677966101695</v>
      </c>
      <c r="E25" s="24" t="n">
        <f aca="false">SUM(E11:E24)</f>
        <v>95700</v>
      </c>
      <c r="F25" s="24" t="n">
        <f aca="false">SUM(F11:F24)</f>
        <v>63700</v>
      </c>
      <c r="G25" s="24" t="n">
        <f aca="false">SUM(G11:G24)</f>
        <v>32000</v>
      </c>
      <c r="H25" s="17"/>
    </row>
    <row r="26" customFormat="false" ht="15" hidden="false" customHeight="false" outlineLevel="0" collapsed="false">
      <c r="F26" s="4"/>
    </row>
    <row r="27" customFormat="false" ht="15" hidden="false" customHeight="false" outlineLevel="0" collapsed="false">
      <c r="A27" s="2" t="s">
        <v>49</v>
      </c>
    </row>
    <row r="28" customFormat="false" ht="15" hidden="false" customHeight="false" outlineLevel="0" collapsed="false">
      <c r="A28" s="26" t="s">
        <v>41</v>
      </c>
      <c r="B28" s="26"/>
      <c r="C28" s="26"/>
      <c r="D28" s="26"/>
      <c r="E28" s="26"/>
      <c r="F28" s="26"/>
      <c r="G28" s="27" t="n">
        <f aca="false">G25</f>
        <v>32000</v>
      </c>
    </row>
    <row r="29" customFormat="false" ht="15" hidden="false" customHeight="false" outlineLevel="0" collapsed="false">
      <c r="A29" s="28" t="s">
        <v>50</v>
      </c>
      <c r="B29" s="28"/>
      <c r="C29" s="28"/>
      <c r="D29" s="28"/>
      <c r="E29" s="28"/>
      <c r="F29" s="28"/>
      <c r="G29" s="22" t="n">
        <f aca="false">ROUND(G28*$F$4,2)</f>
        <v>6400</v>
      </c>
    </row>
    <row r="30" customFormat="false" ht="15" hidden="false" customHeight="false" outlineLevel="0" collapsed="false">
      <c r="A30" s="26" t="s">
        <v>51</v>
      </c>
      <c r="B30" s="26"/>
      <c r="C30" s="26"/>
      <c r="D30" s="26"/>
      <c r="E30" s="26"/>
      <c r="F30" s="26"/>
      <c r="G30" s="27" t="n">
        <f aca="false">G28+G29</f>
        <v>38400</v>
      </c>
    </row>
    <row r="31" customFormat="false" ht="15" hidden="false" customHeight="false" outlineLevel="0" collapsed="false">
      <c r="A31" s="28" t="s">
        <v>52</v>
      </c>
      <c r="B31" s="28"/>
      <c r="C31" s="28"/>
      <c r="D31" s="28"/>
      <c r="E31" s="28"/>
      <c r="F31" s="28"/>
      <c r="G31" s="22" t="n">
        <f aca="false">IF($F$5="Oui",ROUND(IF($F$7="HT",G28,G30)*$F$6,2),0)</f>
        <v>1920</v>
      </c>
    </row>
    <row r="32" customFormat="false" ht="15" hidden="false" customHeight="false" outlineLevel="0" collapsed="false">
      <c r="A32" s="28" t="s">
        <v>53</v>
      </c>
      <c r="B32" s="28"/>
      <c r="C32" s="28"/>
      <c r="D32" s="28"/>
      <c r="E32" s="28"/>
      <c r="F32" s="28"/>
      <c r="G32" s="20"/>
    </row>
    <row r="33" customFormat="false" ht="15" hidden="false" customHeight="true" outlineLevel="0" collapsed="false">
      <c r="A33" s="23" t="s">
        <v>54</v>
      </c>
      <c r="B33" s="23"/>
      <c r="C33" s="23"/>
      <c r="D33" s="23"/>
      <c r="E33" s="23"/>
      <c r="F33" s="23"/>
      <c r="G33" s="24" t="n">
        <f aca="false">G30-G31-N(G32)</f>
        <v>36480</v>
      </c>
    </row>
    <row r="35" customFormat="false" ht="15" hidden="false" customHeight="false" outlineLevel="0" collapsed="false">
      <c r="A35" s="2" t="s">
        <v>55</v>
      </c>
    </row>
    <row r="36" customFormat="false" ht="15" hidden="false" customHeight="false" outlineLevel="0" collapsed="false">
      <c r="A36" s="28" t="s">
        <v>56</v>
      </c>
      <c r="B36" s="28"/>
      <c r="C36" s="28"/>
      <c r="D36" s="28"/>
      <c r="E36" s="28"/>
      <c r="F36" s="28"/>
      <c r="G36" s="29" t="n">
        <f aca="false">IF(C25=0,"",E25/C25)</f>
        <v>0.540677966101695</v>
      </c>
    </row>
    <row r="37" customFormat="false" ht="15" hidden="false" customHeight="false" outlineLevel="0" collapsed="false">
      <c r="A37" s="28" t="s">
        <v>57</v>
      </c>
      <c r="B37" s="28"/>
      <c r="C37" s="28"/>
      <c r="D37" s="28"/>
      <c r="E37" s="28"/>
      <c r="F37" s="28"/>
      <c r="G37" s="22" t="n">
        <f aca="false">C25-E25</f>
        <v>81300</v>
      </c>
    </row>
    <row r="38" customFormat="false" ht="15" hidden="false" customHeight="false" outlineLevel="0" collapsed="false">
      <c r="A38" s="28" t="s">
        <v>58</v>
      </c>
      <c r="B38" s="28"/>
      <c r="C38" s="28"/>
      <c r="D38" s="28"/>
      <c r="E38" s="28"/>
      <c r="F38" s="28"/>
      <c r="G38" s="22" t="n">
        <f aca="false">IF($F$5="Oui",ROUND(IF($F$7="HT",E25,ROUND(E25*(1+$F$4),2))*$F$6,2),0)</f>
        <v>5742</v>
      </c>
    </row>
    <row r="39" customFormat="false" ht="15" hidden="false" customHeight="false" outlineLevel="0" collapsed="false">
      <c r="A39" s="28" t="s">
        <v>59</v>
      </c>
      <c r="B39" s="28"/>
      <c r="C39" s="28"/>
      <c r="D39" s="28"/>
      <c r="E39" s="28"/>
      <c r="F39" s="28"/>
      <c r="G39" s="22" t="n">
        <f aca="false">IF($F$5="Oui",ROUND(IF($F$7="HT",C25,ROUND(C25*(1+$F$4),2))*$F$6,2),0)</f>
        <v>10620</v>
      </c>
    </row>
    <row r="41" customFormat="false" ht="15" hidden="false" customHeight="false" outlineLevel="0" collapsed="false">
      <c r="A41" s="9" t="s">
        <v>19</v>
      </c>
    </row>
  </sheetData>
  <mergeCells count="16">
    <mergeCell ref="A2:H2"/>
    <mergeCell ref="D4:E4"/>
    <mergeCell ref="D5:E5"/>
    <mergeCell ref="D6:E6"/>
    <mergeCell ref="D7:E7"/>
    <mergeCell ref="A25:B25"/>
    <mergeCell ref="A28:F28"/>
    <mergeCell ref="A29:F29"/>
    <mergeCell ref="A30:F30"/>
    <mergeCell ref="A31:F31"/>
    <mergeCell ref="A32:F32"/>
    <mergeCell ref="A33:F33"/>
    <mergeCell ref="A36:F36"/>
    <mergeCell ref="A37:F37"/>
    <mergeCell ref="A38:F38"/>
    <mergeCell ref="A39:F39"/>
  </mergeCells>
  <conditionalFormatting sqref="H11:H24">
    <cfRule type="expression" priority="2" aboveAverage="0" equalAverage="0" bottom="0" percent="0" rank="0" text="" dxfId="0">
      <formula>LEFT(H11,9)="Situation"</formula>
    </cfRule>
  </conditionalFormatting>
  <dataValidations count="3">
    <dataValidation allowBlank="false" errorStyle="stop" operator="between" showDropDown="false" showErrorMessage="true" showInputMessage="false" sqref="F5" type="list">
      <formula1>"Oui,Non"</formula1>
      <formula2>0</formula2>
    </dataValidation>
    <dataValidation allowBlank="false" errorStyle="stop" operator="between" showDropDown="false" showErrorMessage="true" showInputMessage="false" sqref="F7" type="list">
      <formula1>"TTC,HT"</formula1>
      <formula2>0</formula2>
    </dataValidation>
    <dataValidation allowBlank="false" error="Saisissez un pourcentage entre 0 % et 100 %." errorStyle="stop" errorTitle="Avancement" operator="between" showDropDown="false" showErrorMessage="true" showInputMessage="false" sqref="D11:D24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Modèle offert par Codito BTP, codito-btp.com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2026-11-01T11:22:12Z</dcterms:created>
  <dc:creator>openpyxl</dc:creator>
  <dc:description/>
  <dc:language>fr-FR</dc:language>
  <cp:lastModifiedBy/>
  <dcterms:modified xsi:type="dcterms:W3CDTF">2026-11-01T11:22:12Z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