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Saisie" sheetId="2" state="visible" r:id="rId4"/>
    <sheet name="Synthèse chantiers" sheetId="3" state="visible" r:id="rId5"/>
    <sheet name="Synthèse salariés" sheetId="4" state="visible" r:id="rId6"/>
    <sheet name="Feuille à signer" sheetId="5" state="visible" r:id="rId7"/>
    <sheet name="Paramètres" sheetId="6" state="visible" r:id="rId8"/>
  </sheets>
  <definedNames>
    <definedName function="false" hidden="false" localSheetId="4" name="_xlnm.Print_Area" vbProcedure="false">'Feuille à signer'!$A$1:$K$25</definedName>
    <definedName function="false" hidden="false" localSheetId="0" name="_xlnm.Print_Area" vbProcedure="false">'Mode d''emploi'!$A$1:$B$23</definedName>
    <definedName function="false" hidden="false" localSheetId="5" name="_xlnm.Print_Area" vbProcedure="false">Paramètres!$A$1:$F$40</definedName>
    <definedName function="false" hidden="false" localSheetId="1" name="_xlnm.Print_Area" vbProcedure="false">Saisie!$A$1:$P$207</definedName>
    <definedName function="false" hidden="false" localSheetId="1" name="_xlnm.Print_Titles" vbProcedure="false">Saisie!$5:$5</definedName>
    <definedName function="false" hidden="false" localSheetId="2" name="_xlnm.Print_Area" vbProcedure="false">'Synthèse chantiers'!$A$1:$H$41</definedName>
    <definedName function="false" hidden="false" localSheetId="3" name="_xlnm.Print_Area" vbProcedure="false">'Synthèse salariés'!$A$1:$H$41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<sst xmlns="http://schemas.openxmlformats.org/spreadsheetml/2006/main" count="131" uniqueCount="69">
  <si>
    <t xml:space="preserve">Feuille d'heures de chantier</t>
  </si>
  <si>
    <t xml:space="preserve">Légende</t>
  </si>
  <si>
    <t xml:space="preserve">Cellule jaune : à remplir ou à remplacer.</t>
  </si>
  <si>
    <t xml:space="preserve">Cellule blanche : formule, à ne pas modifier.</t>
  </si>
  <si>
    <t xml:space="preserve">Toutes les données présentes sont des exemples fictifs, signalés par « Exemple » ou le préfixe EX-.</t>
  </si>
  <si>
    <t xml:space="preserve">Comment remplir</t>
  </si>
  <si>
    <t xml:space="preserve">Dans l'onglet Paramètres, listez vos salariés et vos chantiers, puis saisissez le seuil d'heures normales et, si vous le souhaitez, les coûts horaires.</t>
  </si>
  <si>
    <t xml:space="preserve">Dans l'onglet Saisie, créez 1 ligne par salarié, par chantier et par semaine, dans l'ordre chronologique. Indiquez le lundi de la semaine et les heures de chaque jour.</t>
  </si>
  <si>
    <t xml:space="preserve">Lisez les heures normales et supplémentaires de chaque ligne, puis la colonne Contrôle.</t>
  </si>
  <si>
    <t xml:space="preserve">L'onglet Synthèse chantiers donne les heures et le coût estimé par chantier, l'onglet Synthèse salariés les heures par personne, sur la période de votre choix.</t>
  </si>
  <si>
    <t xml:space="preserve">Pour faire signer une semaine, choisissez le salarié et le lundi dans l'onglet Feuille à signer, puis imprimez. Laissés vides, ces champs donnent une feuille vierge à remplir à la main.</t>
  </si>
  <si>
    <t xml:space="preserve">À savoir</t>
  </si>
  <si>
    <t xml:space="preserve">•</t>
  </si>
  <si>
    <t xml:space="preserve">Ce fichier ne contient aucune règle de paie. Le seuil de 35 h et les coûts sont des exemples fictifs : fixez-les d'après votre convention collective, vos accords et votre contrat de travail, et faites-les valider par votre gestionnaire de paie.</t>
  </si>
  <si>
    <t xml:space="preserve">Les heures au-delà du seuil de la semaine sont comptées en supplémentaires, ligne après ligne, dans l'ordre de saisie. Si votre organisation du temps de travail diffère (modulation, forfait, temps partiel), ce calcul est à adapter.</t>
  </si>
  <si>
    <t xml:space="preserve">Le fichier ne calcule ni majoration, ni contingent, ni repos compensateur, ni panier, trajet, déplacement, intempéries. Le coût estimé multiplie les heures par les coûts horaires que vous saisissez : il sert au pilotage du chantier et ne remplace pas la paie.</t>
  </si>
  <si>
    <t xml:space="preserve">Les seuils d'alerte de la journée et de la semaine sont des repères que vous réglez dans Paramètres.</t>
  </si>
  <si>
    <t xml:space="preserve">Les feuilles d'heures contiennent des données personnelles : limitez l'accès au fichier aux personnes concernées.</t>
  </si>
  <si>
    <t xml:space="preserve">Modèle offert par Codito BTP, codito-btp.com</t>
  </si>
  <si>
    <t xml:space="preserve">Saisie des heures</t>
  </si>
  <si>
    <t xml:space="preserve">1 ligne par salarié, chantier et semaine, dans l'ordre chronologique. Lignes « Exemple » fictives, à remplacer. Le lundi de la semaine se saisit en colonne A.</t>
  </si>
  <si>
    <t xml:space="preserve">Semaine du (lundi)</t>
  </si>
  <si>
    <t xml:space="preserve">Salarié</t>
  </si>
  <si>
    <t xml:space="preserve">Chantier</t>
  </si>
  <si>
    <t xml:space="preserve">Lun</t>
  </si>
  <si>
    <t xml:space="preserve">Mar</t>
  </si>
  <si>
    <t xml:space="preserve">Mer</t>
  </si>
  <si>
    <t xml:space="preserve">Jeu</t>
  </si>
  <si>
    <t xml:space="preserve">Ven</t>
  </si>
  <si>
    <t xml:space="preserve">Sam</t>
  </si>
  <si>
    <t xml:space="preserve">Dim</t>
  </si>
  <si>
    <t xml:space="preserve">Total</t>
  </si>
  <si>
    <t xml:space="preserve">Heures normales</t>
  </si>
  <si>
    <t xml:space="preserve">Heures suppl.</t>
  </si>
  <si>
    <t xml:space="preserve">Coût estimé</t>
  </si>
  <si>
    <t xml:space="preserve">Contrôle</t>
  </si>
  <si>
    <t xml:space="preserve">Observations</t>
  </si>
  <si>
    <t xml:space="preserve">Exemple : salarié A</t>
  </si>
  <si>
    <t xml:space="preserve">Exemple : chantier école</t>
  </si>
  <si>
    <t xml:space="preserve">Exemple : salarié B</t>
  </si>
  <si>
    <t xml:space="preserve">Exemple : chantier bureaux</t>
  </si>
  <si>
    <t xml:space="preserve">Exemple : changement de chantier mercredi</t>
  </si>
  <si>
    <t xml:space="preserve">Exemple : salarié C</t>
  </si>
  <si>
    <t xml:space="preserve">Exemple : chantier logements</t>
  </si>
  <si>
    <t xml:space="preserve">Exemple : renfort samedi matin</t>
  </si>
  <si>
    <t xml:space="preserve">Synthèse des heures par chantier</t>
  </si>
  <si>
    <t xml:space="preserve">Cet onglet se remplit seul. Laissez la période vide pour tout compter. Le coût est une estimation de pilotage, sans majoration ni élément de paie.</t>
  </si>
  <si>
    <t xml:space="preserve">Du (lundi)</t>
  </si>
  <si>
    <t xml:space="preserve">Au (lundi)</t>
  </si>
  <si>
    <t xml:space="preserve">Part suppl.</t>
  </si>
  <si>
    <t xml:space="preserve">Lignes</t>
  </si>
  <si>
    <t xml:space="preserve">Coût moyen par heure</t>
  </si>
  <si>
    <t xml:space="preserve">Synthèse des heures par salarié</t>
  </si>
  <si>
    <t xml:space="preserve">Feuille d'heures hebdomadaire</t>
  </si>
  <si>
    <t xml:space="preserve">Choisissez le salarié et le lundi, puis imprimez. Laissés vides, ces champs donnent une feuille à remplir à la main.</t>
  </si>
  <si>
    <t xml:space="preserve">Total de la semaine</t>
  </si>
  <si>
    <t xml:space="preserve">Observations (absences, déplacements, intempéries)</t>
  </si>
  <si>
    <t xml:space="preserve">Signature du salarié</t>
  </si>
  <si>
    <t xml:space="preserve">Visa du responsable</t>
  </si>
  <si>
    <t xml:space="preserve">Date</t>
  </si>
  <si>
    <t xml:space="preserve">Heures normales et supplémentaires selon le seuil saisi dans Paramètres. À faire valider selon la convention collective et les accords applicables.</t>
  </si>
  <si>
    <t xml:space="preserve">Paramètres</t>
  </si>
  <si>
    <t xml:space="preserve">Valeurs fictives à remplacer. Aucune de ces valeurs n'est une règle de paie.</t>
  </si>
  <si>
    <t xml:space="preserve">Seuil hebdomadaire par défaut (h), à adapter</t>
  </si>
  <si>
    <t xml:space="preserve">Alerte journée au-delà de (h)</t>
  </si>
  <si>
    <t xml:space="preserve">Alerte semaine au-delà de (h)</t>
  </si>
  <si>
    <t xml:space="preserve">Seuil hebdo propre (h)</t>
  </si>
  <si>
    <t xml:space="preserve">Coût horaire normal</t>
  </si>
  <si>
    <t xml:space="preserve">Coût horaire suppl.</t>
  </si>
</sst>
</file>

<file path=xl/styles.xml><?xml version="1.0" encoding="utf-8"?>
<styleSheet xmlns="http://schemas.openxmlformats.org/spreadsheetml/2006/main">
  <numFmts count="8">
    <numFmt numFmtId="164" formatCode="General"/>
    <numFmt numFmtId="165" formatCode="dd/mm/yyyy"/>
    <numFmt numFmtId="166" formatCode="#,##0.00;\-#,##0.00;\-"/>
    <numFmt numFmtId="167" formatCode="#,##0.00&quot; €&quot;;\-#,##0.00&quot; €&quot;;\-"/>
    <numFmt numFmtId="168" formatCode="0.0"/>
    <numFmt numFmtId="169" formatCode="0.0%"/>
    <numFmt numFmtId="170" formatCode="0"/>
    <numFmt numFmtId="171" formatCode="0.00;\-0.00;;@"/>
  </numFmts>
  <fonts count="11">
    <font>
      <sz val="11"/>
      <color theme="1"/>
      <name val="Calibri"/>
      <family val="2"/>
      <charset val="1"/>
    </font>
    <font>
      <sz val="10"/>
      <name val="Arial"/>
      <family val="0"/>
    </font>
    <font>
      <sz val="10"/>
      <name val="Arial"/>
      <family val="0"/>
    </font>
    <font>
      <sz val="10"/>
      <name val="Arial"/>
      <family val="0"/>
    </font>
    <font>
      <b val="true"/>
      <sz val="15"/>
      <color rgb="FF6820E2"/>
      <name val="Arial"/>
      <family val="0"/>
      <charset val="1"/>
    </font>
    <font>
      <b val="true"/>
      <sz val="11"/>
      <color rgb="FF6820E2"/>
      <name val="Arial"/>
      <family val="0"/>
      <charset val="1"/>
    </font>
    <font>
      <sz val="10"/>
      <name val="Arial"/>
      <family val="0"/>
      <charset val="1"/>
    </font>
    <font>
      <sz val="9"/>
      <color rgb="FF55535F"/>
      <name val="Arial"/>
      <family val="0"/>
      <charset val="1"/>
    </font>
    <font>
      <sz val="8"/>
      <color rgb="FF8A8794"/>
      <name val="Arial"/>
      <family val="0"/>
      <charset val="1"/>
    </font>
    <font>
      <b val="true"/>
      <sz val="10"/>
      <color rgb="FFFFFFFF"/>
      <name val="Arial"/>
      <family val="0"/>
      <charset val="1"/>
    </font>
    <font>
      <b val="true"/>
      <sz val="10"/>
      <name val="Arial"/>
      <family val="0"/>
      <charset val="1"/>
    </font>
  </fonts>
  <fills count="4">
    <fill>
      <patternFill patternType="none"/>
    </fill>
    <fill>
      <patternFill patternType="gray125"/>
    </fill>
    <fill>
      <patternFill patternType="solid">
        <fgColor rgb="FFFFF9E5"/>
        <bgColor rgb="FFFFFFFF"/>
      </patternFill>
    </fill>
    <fill>
      <patternFill patternType="solid">
        <fgColor rgb="FF6820E2"/>
        <bgColor rgb="FF800080"/>
      </patternFill>
    </fill>
  </fills>
  <borders count="3">
    <border diagonalUp="false" diagonalDown="false">
      <left/>
      <right/>
      <top/>
      <bottom/>
      <diagonal/>
    </border>
    <border diagonalUp="false" diagonalDown="false">
      <left style="thin">
        <color rgb="FFD5D2DE"/>
      </left>
      <right style="thin">
        <color rgb="FFD5D2DE"/>
      </right>
      <top style="thin">
        <color rgb="FFD5D2DE"/>
      </top>
      <bottom style="thin">
        <color rgb="FFD5D2DE"/>
      </bottom>
      <diagonal/>
    </border>
    <border diagonalUp="false" diagonalDown="false">
      <left style="thin">
        <color rgb="FFD5D2DE"/>
      </left>
      <right/>
      <top style="thin">
        <color rgb="FFD5D2DE"/>
      </top>
      <bottom style="thin">
        <color rgb="FFD5D2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5" fontId="6" fillId="2" borderId="1" xfId="0" applyFont="true" applyBorder="true" applyAlignment="true" applyProtection="false">
      <alignment horizontal="general" vertical="center" textRotation="0" wrapText="false" indent="0" shrinkToFit="false"/>
      <protection locked="true" hidden="false"/>
    </xf>
    <xf numFmtId="166" fontId="6" fillId="2" borderId="1" xfId="0" applyFont="true" applyBorder="true" applyAlignment="true" applyProtection="false">
      <alignment horizontal="general" vertical="center" textRotation="0" wrapText="false" indent="0" shrinkToFit="false"/>
      <protection locked="true" hidden="false"/>
    </xf>
    <xf numFmtId="166" fontId="6" fillId="0" borderId="1"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general" vertical="center"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9" fontId="6" fillId="0" borderId="1" xfId="0" applyFont="true" applyBorder="true" applyAlignment="true" applyProtection="false">
      <alignment horizontal="general" vertical="center" textRotation="0" wrapText="false" indent="0" shrinkToFit="false"/>
      <protection locked="true" hidden="false"/>
    </xf>
    <xf numFmtId="170" fontId="6" fillId="0" borderId="1" xfId="0" applyFont="true" applyBorder="true" applyAlignment="true" applyProtection="false">
      <alignment horizontal="general" vertical="center" textRotation="0" wrapText="false" indent="0" shrinkToFit="false"/>
      <protection locked="true" hidden="false"/>
    </xf>
    <xf numFmtId="166" fontId="9" fillId="3" borderId="1" xfId="0" applyFont="true" applyBorder="true" applyAlignment="true" applyProtection="false">
      <alignment horizontal="center" vertical="center" textRotation="0" wrapText="true" indent="0" shrinkToFit="false"/>
      <protection locked="true" hidden="false"/>
    </xf>
    <xf numFmtId="169" fontId="9" fillId="3" borderId="1" xfId="0" applyFont="true" applyBorder="true" applyAlignment="true" applyProtection="false">
      <alignment horizontal="center" vertical="center" textRotation="0" wrapText="true" indent="0" shrinkToFit="false"/>
      <protection locked="true" hidden="false"/>
    </xf>
    <xf numFmtId="170" fontId="9" fillId="3" borderId="1" xfId="0" applyFont="true" applyBorder="true" applyAlignment="true" applyProtection="false">
      <alignment horizontal="center" vertical="center" textRotation="0" wrapText="true" indent="0" shrinkToFit="false"/>
      <protection locked="true" hidden="false"/>
    </xf>
    <xf numFmtId="167" fontId="9" fillId="3" borderId="1"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general" vertical="center" textRotation="0" wrapText="false" indent="0" shrinkToFit="false"/>
      <protection locked="true" hidden="false"/>
    </xf>
    <xf numFmtId="165" fontId="6" fillId="2" borderId="1" xfId="0" applyFont="true" applyBorder="true" applyAlignment="true" applyProtection="false">
      <alignment horizontal="left" vertical="center" textRotation="0" wrapText="false" indent="0" shrinkToFit="false"/>
      <protection locked="true" hidden="false"/>
    </xf>
    <xf numFmtId="171" fontId="6" fillId="0" borderId="1" xfId="0" applyFont="true" applyBorder="true" applyAlignment="true" applyProtection="false">
      <alignment horizontal="general" vertical="center" textRotation="0" wrapText="false" indent="0" shrinkToFit="false"/>
      <protection locked="true" hidden="false"/>
    </xf>
    <xf numFmtId="171" fontId="9"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8" fontId="6" fillId="2" borderId="1" xfId="0" applyFont="true" applyBorder="true" applyAlignment="true" applyProtection="false">
      <alignment horizontal="general" vertical="center" textRotation="0" wrapText="false" indent="0" shrinkToFit="false"/>
      <protection locked="true" hidden="false"/>
    </xf>
    <xf numFmtId="167" fontId="6" fillId="2"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B3261E"/>
      </font>
      <fill>
        <patternFill>
          <bgColor rgb="FFFBE3E4"/>
        </patternFill>
      </fill>
    </dxf>
    <dxf>
      <font>
        <b val="1"/>
        <color rgb="FF9A5B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9A5B00"/>
      <rgbColor rgb="FF800080"/>
      <rgbColor rgb="FF008080"/>
      <rgbColor rgb="FFC0C0C0"/>
      <rgbColor rgb="FF8A8794"/>
      <rgbColor rgb="FF9999FF"/>
      <rgbColor rgb="FF993366"/>
      <rgbColor rgb="FFFFF9E5"/>
      <rgbColor rgb="FFCCFFFF"/>
      <rgbColor rgb="FF660066"/>
      <rgbColor rgb="FFFF8080"/>
      <rgbColor rgb="FF0066CC"/>
      <rgbColor rgb="FFD5D2D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3E4"/>
      <rgbColor rgb="FF3366FF"/>
      <rgbColor rgb="FF33CCCC"/>
      <rgbColor rgb="FF99CC00"/>
      <rgbColor rgb="FFFFCC00"/>
      <rgbColor rgb="FFFF9900"/>
      <rgbColor rgb="FFFF6600"/>
      <rgbColor rgb="FF55535F"/>
      <rgbColor rgb="FF969696"/>
      <rgbColor rgb="FF003366"/>
      <rgbColor rgb="FF339966"/>
      <rgbColor rgb="FF003300"/>
      <rgbColor rgb="FF333300"/>
      <rgbColor rgb="FFB3261E"/>
      <rgbColor rgb="FF993366"/>
      <rgbColor rgb="FF6820E2"/>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00"/>
  </cols>
  <sheetData>
    <row r="1" customFormat="false" ht="18.55" hidden="false" customHeight="false" outlineLevel="0" collapsed="false">
      <c r="A1" s="1" t="s">
        <v>0</v>
      </c>
    </row>
    <row r="3" customFormat="false" ht="15" hidden="false" customHeight="false" outlineLevel="0" collapsed="false">
      <c r="A3" s="2" t="s">
        <v>1</v>
      </c>
    </row>
    <row r="4" customFormat="false" ht="15" hidden="false" customHeight="false" outlineLevel="0" collapsed="false">
      <c r="A4" s="3"/>
      <c r="B4" s="4" t="s">
        <v>2</v>
      </c>
    </row>
    <row r="5" customFormat="false" ht="15" hidden="false" customHeight="false" outlineLevel="0" collapsed="false">
      <c r="A5" s="5"/>
      <c r="B5" s="4" t="s">
        <v>3</v>
      </c>
    </row>
    <row r="6" customFormat="false" ht="15" hidden="false" customHeight="false" outlineLevel="0" collapsed="false">
      <c r="B6" s="6" t="s">
        <v>4</v>
      </c>
    </row>
    <row r="8" customFormat="false" ht="15" hidden="false" customHeight="false" outlineLevel="0" collapsed="false">
      <c r="A8" s="2" t="s">
        <v>5</v>
      </c>
    </row>
    <row r="9" customFormat="false" ht="30" hidden="false" customHeight="true" outlineLevel="0" collapsed="false">
      <c r="A9" s="7" t="n">
        <v>1</v>
      </c>
      <c r="B9" s="8" t="s">
        <v>6</v>
      </c>
    </row>
    <row r="10" customFormat="false" ht="30" hidden="false" customHeight="true" outlineLevel="0" collapsed="false">
      <c r="A10" s="7" t="n">
        <v>2</v>
      </c>
      <c r="B10" s="8" t="s">
        <v>7</v>
      </c>
    </row>
    <row r="11" customFormat="false" ht="15" hidden="false" customHeight="true" outlineLevel="0" collapsed="false">
      <c r="A11" s="7" t="n">
        <v>3</v>
      </c>
      <c r="B11" s="8" t="s">
        <v>8</v>
      </c>
    </row>
    <row r="12" customFormat="false" ht="30" hidden="false" customHeight="true" outlineLevel="0" collapsed="false">
      <c r="A12" s="7" t="n">
        <v>4</v>
      </c>
      <c r="B12" s="8" t="s">
        <v>9</v>
      </c>
    </row>
    <row r="13" customFormat="false" ht="30" hidden="false" customHeight="true" outlineLevel="0" collapsed="false">
      <c r="A13" s="7" t="n">
        <v>5</v>
      </c>
      <c r="B13" s="8" t="s">
        <v>10</v>
      </c>
    </row>
    <row r="15" customFormat="false" ht="15" hidden="false" customHeight="false" outlineLevel="0" collapsed="false">
      <c r="A15" s="2" t="s">
        <v>11</v>
      </c>
    </row>
    <row r="16" customFormat="false" ht="45" hidden="false" customHeight="true" outlineLevel="0" collapsed="false">
      <c r="A16" s="7" t="s">
        <v>12</v>
      </c>
      <c r="B16" s="8" t="s">
        <v>13</v>
      </c>
    </row>
    <row r="17" customFormat="false" ht="45" hidden="false" customHeight="true" outlineLevel="0" collapsed="false">
      <c r="A17" s="7" t="s">
        <v>12</v>
      </c>
      <c r="B17" s="8" t="s">
        <v>14</v>
      </c>
    </row>
    <row r="18" customFormat="false" ht="45" hidden="false" customHeight="true" outlineLevel="0" collapsed="false">
      <c r="A18" s="7" t="s">
        <v>12</v>
      </c>
      <c r="B18" s="8" t="s">
        <v>15</v>
      </c>
    </row>
    <row r="19" customFormat="false" ht="15" hidden="false" customHeight="true" outlineLevel="0" collapsed="false">
      <c r="A19" s="7" t="s">
        <v>12</v>
      </c>
      <c r="B19" s="8" t="s">
        <v>16</v>
      </c>
    </row>
    <row r="20" customFormat="false" ht="30" hidden="false" customHeight="true" outlineLevel="0" collapsed="false">
      <c r="A20" s="7" t="s">
        <v>12</v>
      </c>
      <c r="B20" s="8" t="s">
        <v>17</v>
      </c>
    </row>
    <row r="23" customFormat="false" ht="15" hidden="false" customHeight="false" outlineLevel="0" collapsed="false">
      <c r="A23" s="9" t="s">
        <v>18</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2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1"/>
    <col collapsed="false" customWidth="true" hidden="false" outlineLevel="0" max="2" min="2" style="0" width="22"/>
    <col collapsed="false" customWidth="true" hidden="false" outlineLevel="0" max="3" min="3" style="0" width="27"/>
    <col collapsed="false" customWidth="true" hidden="false" outlineLevel="0" max="10" min="4" style="0" width="6"/>
    <col collapsed="false" customWidth="true" hidden="false" outlineLevel="0" max="11" min="11" style="0" width="8"/>
    <col collapsed="false" customWidth="true" hidden="false" outlineLevel="0" max="13" min="12" style="0" width="8.5"/>
    <col collapsed="false" customWidth="true" hidden="false" outlineLevel="0" max="14" min="14" style="0" width="11"/>
    <col collapsed="false" customWidth="true" hidden="false" outlineLevel="0" max="15" min="15" style="0" width="30"/>
    <col collapsed="false" customWidth="true" hidden="false" outlineLevel="0" max="16" min="16" style="0" width="42"/>
    <col collapsed="false" customWidth="true" hidden="true" outlineLevel="0" max="18" min="17" style="0" width="4"/>
    <col collapsed="false" customWidth="true" hidden="true" outlineLevel="0" max="19" min="19" style="0" width="13"/>
  </cols>
  <sheetData>
    <row r="1" customFormat="false" ht="18.55" hidden="false" customHeight="false" outlineLevel="0" collapsed="false">
      <c r="A1" s="1" t="s">
        <v>19</v>
      </c>
    </row>
    <row r="2" customFormat="false" ht="15" hidden="false" customHeight="false" outlineLevel="0" collapsed="false">
      <c r="A2" s="6" t="s">
        <v>20</v>
      </c>
    </row>
    <row r="5" customFormat="false" ht="42" hidden="false" customHeight="true" outlineLevel="0" collapsed="false">
      <c r="A5" s="10" t="s">
        <v>21</v>
      </c>
      <c r="B5" s="10" t="s">
        <v>22</v>
      </c>
      <c r="C5" s="10" t="s">
        <v>23</v>
      </c>
      <c r="D5" s="10" t="s">
        <v>24</v>
      </c>
      <c r="E5" s="10" t="s">
        <v>25</v>
      </c>
      <c r="F5" s="10" t="s">
        <v>26</v>
      </c>
      <c r="G5" s="10" t="s">
        <v>27</v>
      </c>
      <c r="H5" s="10" t="s">
        <v>28</v>
      </c>
      <c r="I5" s="10" t="s">
        <v>29</v>
      </c>
      <c r="J5" s="10" t="s">
        <v>30</v>
      </c>
      <c r="K5" s="10" t="s">
        <v>31</v>
      </c>
      <c r="L5" s="10" t="s">
        <v>32</v>
      </c>
      <c r="M5" s="10" t="s">
        <v>33</v>
      </c>
      <c r="N5" s="10" t="s">
        <v>34</v>
      </c>
      <c r="O5" s="10" t="s">
        <v>35</v>
      </c>
      <c r="P5" s="10" t="s">
        <v>36</v>
      </c>
    </row>
    <row r="6" customFormat="false" ht="15" hidden="false" customHeight="false" outlineLevel="0" collapsed="false">
      <c r="A6" s="11" t="n">
        <v>46398</v>
      </c>
      <c r="B6" s="3" t="s">
        <v>37</v>
      </c>
      <c r="C6" s="3" t="s">
        <v>38</v>
      </c>
      <c r="D6" s="12" t="n">
        <v>8</v>
      </c>
      <c r="E6" s="12" t="n">
        <v>8</v>
      </c>
      <c r="F6" s="12" t="n">
        <v>8</v>
      </c>
      <c r="G6" s="12" t="n">
        <v>8</v>
      </c>
      <c r="H6" s="12" t="n">
        <v>8</v>
      </c>
      <c r="I6" s="12"/>
      <c r="J6" s="12"/>
      <c r="K6" s="13" t="n">
        <f aca="false">IF(OR(B6="",COUNT(D6:J6)=0),"",SUM(D6:J6))</f>
        <v>40</v>
      </c>
      <c r="L6" s="13" t="n">
        <f aca="false">IF(K6="","",MAX(0,MIN(K6,Q6-SUMIFS($K$5:$K5,$A$5:$A5,A6,$B$5:$B5,B6))))</f>
        <v>35</v>
      </c>
      <c r="M6" s="13" t="n">
        <f aca="false">IF(K6="","",K6-L6)</f>
        <v>5</v>
      </c>
      <c r="N6" s="14" t="n">
        <f aca="false">IF(K6="","",ROUND(L6*IFERROR(N(INDEX(Paramètres!$C$9:$C$38,MATCH(B6,Paramètres!$A$9:$A$38,0))),0)+M6*R6,2))</f>
        <v>1400</v>
      </c>
      <c r="O6" s="5" t="str">
        <f aca="false">IF(K6="","",IF(N(A6)=0,"Date à saisir",IF(WEEKDAY(A6,2)&lt;&gt;1,"Date : saisir un lundi",IF(COUNTIF(Paramètres!$A$9:$A$38,B6)=0,"Salarié hors liste",IF(COUNTIF(Paramètres!$F$9:$F$38,C6)=0,"Chantier hors liste",IF(MAX(D6:J6)&gt;Paramètres!$B$5,"Journée au-delà du seuil d'alerte",IF(SUMIFS($K$5:$K5,$A$5:$A5,A6,$B$5:$B5,B6)+K6&gt;Paramètres!$B$6,"Semaine au-delà du seuil d'alerte","OK")))))))</f>
        <v>OK</v>
      </c>
      <c r="P6" s="3"/>
      <c r="Q6" s="15" t="n">
        <f aca="false">IF(B6="","",IF(IFERROR(N(INDEX(Paramètres!$B$9:$B$38,MATCH(B6,Paramètres!$A$9:$A$38,0))),0)&gt;0,INDEX(Paramètres!$B$9:$B$38,MATCH(B6,Paramètres!$A$9:$A$38,0)),Paramètres!$B$4))</f>
        <v>35</v>
      </c>
      <c r="R6" s="16" t="n">
        <f aca="false">IF(B6="",0,IF(IFERROR(N(INDEX(Paramètres!$D$9:$D$38,MATCH(B6,Paramètres!$A$9:$A$38,0))),0)&gt;0,INDEX(Paramètres!$D$9:$D$38,MATCH(B6,Paramètres!$A$9:$A$38,0)),IFERROR(N(INDEX(Paramètres!$C$9:$C$38,MATCH(B6,Paramètres!$A$9:$A$38,0))),0)))</f>
        <v>42</v>
      </c>
      <c r="S6" s="0" t="str">
        <f aca="false">IF(OR(A6="",B6=""),"",B6&amp;"|"&amp;N(A6)&amp;"|"&amp;COUNTIFS($A$6:A6,A6,$B$6:B6,B6))</f>
        <v>Exemple : salarié A|46398|1</v>
      </c>
    </row>
    <row r="7" customFormat="false" ht="15" hidden="false" customHeight="false" outlineLevel="0" collapsed="false">
      <c r="A7" s="11" t="n">
        <v>46398</v>
      </c>
      <c r="B7" s="3" t="s">
        <v>39</v>
      </c>
      <c r="C7" s="3" t="s">
        <v>38</v>
      </c>
      <c r="D7" s="12" t="n">
        <v>9</v>
      </c>
      <c r="E7" s="12" t="n">
        <v>9</v>
      </c>
      <c r="F7" s="12"/>
      <c r="G7" s="12"/>
      <c r="H7" s="12"/>
      <c r="I7" s="12"/>
      <c r="J7" s="12"/>
      <c r="K7" s="13" t="n">
        <f aca="false">IF(OR(B7="",COUNT(D7:J7)=0),"",SUM(D7:J7))</f>
        <v>18</v>
      </c>
      <c r="L7" s="13" t="n">
        <f aca="false">IF(K7="","",MAX(0,MIN(K7,Q7-SUMIFS($K$5:$K6,$A$5:$A6,A7,$B$5:$B6,B7))))</f>
        <v>18</v>
      </c>
      <c r="M7" s="13" t="n">
        <f aca="false">IF(K7="","",K7-L7)</f>
        <v>0</v>
      </c>
      <c r="N7" s="14" t="n">
        <f aca="false">IF(K7="","",ROUND(L7*IFERROR(N(INDEX(Paramètres!$C$9:$C$38,MATCH(B7,Paramètres!$A$9:$A$38,0))),0)+M7*R7,2))</f>
        <v>558</v>
      </c>
      <c r="O7" s="5" t="str">
        <f aca="false">IF(K7="","",IF(N(A7)=0,"Date à saisir",IF(WEEKDAY(A7,2)&lt;&gt;1,"Date : saisir un lundi",IF(COUNTIF(Paramètres!$A$9:$A$38,B7)=0,"Salarié hors liste",IF(COUNTIF(Paramètres!$F$9:$F$38,C7)=0,"Chantier hors liste",IF(MAX(D7:J7)&gt;Paramètres!$B$5,"Journée au-delà du seuil d'alerte",IF(SUMIFS($K$5:$K6,$A$5:$A6,A7,$B$5:$B6,B7)+K7&gt;Paramètres!$B$6,"Semaine au-delà du seuil d'alerte","OK")))))))</f>
        <v>OK</v>
      </c>
      <c r="P7" s="3"/>
      <c r="Q7" s="15" t="n">
        <f aca="false">IF(B7="","",IF(IFERROR(N(INDEX(Paramètres!$B$9:$B$38,MATCH(B7,Paramètres!$A$9:$A$38,0))),0)&gt;0,INDEX(Paramètres!$B$9:$B$38,MATCH(B7,Paramètres!$A$9:$A$38,0)),Paramètres!$B$4))</f>
        <v>39</v>
      </c>
      <c r="R7" s="16" t="n">
        <f aca="false">IF(B7="",0,IF(IFERROR(N(INDEX(Paramètres!$D$9:$D$38,MATCH(B7,Paramètres!$A$9:$A$38,0))),0)&gt;0,INDEX(Paramètres!$D$9:$D$38,MATCH(B7,Paramètres!$A$9:$A$38,0)),IFERROR(N(INDEX(Paramètres!$C$9:$C$38,MATCH(B7,Paramètres!$A$9:$A$38,0))),0)))</f>
        <v>38</v>
      </c>
      <c r="S7" s="0" t="str">
        <f aca="false">IF(OR(A7="",B7=""),"",B7&amp;"|"&amp;N(A7)&amp;"|"&amp;COUNTIFS($A$6:A7,A7,$B$6:B7,B7))</f>
        <v>Exemple : salarié B|46398|1</v>
      </c>
    </row>
    <row r="8" customFormat="false" ht="15" hidden="false" customHeight="false" outlineLevel="0" collapsed="false">
      <c r="A8" s="11" t="n">
        <v>46398</v>
      </c>
      <c r="B8" s="3" t="s">
        <v>39</v>
      </c>
      <c r="C8" s="3" t="s">
        <v>40</v>
      </c>
      <c r="D8" s="12"/>
      <c r="E8" s="12"/>
      <c r="F8" s="12" t="n">
        <v>9</v>
      </c>
      <c r="G8" s="12" t="n">
        <v>9</v>
      </c>
      <c r="H8" s="12" t="n">
        <v>9</v>
      </c>
      <c r="I8" s="12"/>
      <c r="J8" s="12"/>
      <c r="K8" s="13" t="n">
        <f aca="false">IF(OR(B8="",COUNT(D8:J8)=0),"",SUM(D8:J8))</f>
        <v>27</v>
      </c>
      <c r="L8" s="13" t="n">
        <f aca="false">IF(K8="","",MAX(0,MIN(K8,Q8-SUMIFS($K$5:$K7,$A$5:$A7,A8,$B$5:$B7,B8))))</f>
        <v>21</v>
      </c>
      <c r="M8" s="13" t="n">
        <f aca="false">IF(K8="","",K8-L8)</f>
        <v>6</v>
      </c>
      <c r="N8" s="14" t="n">
        <f aca="false">IF(K8="","",ROUND(L8*IFERROR(N(INDEX(Paramètres!$C$9:$C$38,MATCH(B8,Paramètres!$A$9:$A$38,0))),0)+M8*R8,2))</f>
        <v>879</v>
      </c>
      <c r="O8" s="5" t="str">
        <f aca="false">IF(K8="","",IF(N(A8)=0,"Date à saisir",IF(WEEKDAY(A8,2)&lt;&gt;1,"Date : saisir un lundi",IF(COUNTIF(Paramètres!$A$9:$A$38,B8)=0,"Salarié hors liste",IF(COUNTIF(Paramètres!$F$9:$F$38,C8)=0,"Chantier hors liste",IF(MAX(D8:J8)&gt;Paramètres!$B$5,"Journée au-delà du seuil d'alerte",IF(SUMIFS($K$5:$K7,$A$5:$A7,A8,$B$5:$B7,B8)+K8&gt;Paramètres!$B$6,"Semaine au-delà du seuil d'alerte","OK")))))))</f>
        <v>OK</v>
      </c>
      <c r="P8" s="3" t="s">
        <v>41</v>
      </c>
      <c r="Q8" s="15" t="n">
        <f aca="false">IF(B8="","",IF(IFERROR(N(INDEX(Paramètres!$B$9:$B$38,MATCH(B8,Paramètres!$A$9:$A$38,0))),0)&gt;0,INDEX(Paramètres!$B$9:$B$38,MATCH(B8,Paramètres!$A$9:$A$38,0)),Paramètres!$B$4))</f>
        <v>39</v>
      </c>
      <c r="R8" s="16" t="n">
        <f aca="false">IF(B8="",0,IF(IFERROR(N(INDEX(Paramètres!$D$9:$D$38,MATCH(B8,Paramètres!$A$9:$A$38,0))),0)&gt;0,INDEX(Paramètres!$D$9:$D$38,MATCH(B8,Paramètres!$A$9:$A$38,0)),IFERROR(N(INDEX(Paramètres!$C$9:$C$38,MATCH(B8,Paramètres!$A$9:$A$38,0))),0)))</f>
        <v>38</v>
      </c>
      <c r="S8" s="0" t="str">
        <f aca="false">IF(OR(A8="",B8=""),"",B8&amp;"|"&amp;N(A8)&amp;"|"&amp;COUNTIFS($A$6:A8,A8,$B$6:B8,B8))</f>
        <v>Exemple : salarié B|46398|2</v>
      </c>
    </row>
    <row r="9" customFormat="false" ht="15" hidden="false" customHeight="false" outlineLevel="0" collapsed="false">
      <c r="A9" s="11" t="n">
        <v>46398</v>
      </c>
      <c r="B9" s="3" t="s">
        <v>42</v>
      </c>
      <c r="C9" s="3" t="s">
        <v>40</v>
      </c>
      <c r="D9" s="12" t="n">
        <v>7</v>
      </c>
      <c r="E9" s="12" t="n">
        <v>7</v>
      </c>
      <c r="F9" s="12" t="n">
        <v>7</v>
      </c>
      <c r="G9" s="12" t="n">
        <v>7</v>
      </c>
      <c r="H9" s="12" t="n">
        <v>7</v>
      </c>
      <c r="I9" s="12"/>
      <c r="J9" s="12"/>
      <c r="K9" s="13" t="n">
        <f aca="false">IF(OR(B9="",COUNT(D9:J9)=0),"",SUM(D9:J9))</f>
        <v>35</v>
      </c>
      <c r="L9" s="13" t="n">
        <f aca="false">IF(K9="","",MAX(0,MIN(K9,Q9-SUMIFS($K$5:$K8,$A$5:$A8,A9,$B$5:$B8,B9))))</f>
        <v>35</v>
      </c>
      <c r="M9" s="13" t="n">
        <f aca="false">IF(K9="","",K9-L9)</f>
        <v>0</v>
      </c>
      <c r="N9" s="14" t="n">
        <f aca="false">IF(K9="","",ROUND(L9*IFERROR(N(INDEX(Paramètres!$C$9:$C$38,MATCH(B9,Paramètres!$A$9:$A$38,0))),0)+M9*R9,2))</f>
        <v>1015</v>
      </c>
      <c r="O9" s="5" t="str">
        <f aca="false">IF(K9="","",IF(N(A9)=0,"Date à saisir",IF(WEEKDAY(A9,2)&lt;&gt;1,"Date : saisir un lundi",IF(COUNTIF(Paramètres!$A$9:$A$38,B9)=0,"Salarié hors liste",IF(COUNTIF(Paramètres!$F$9:$F$38,C9)=0,"Chantier hors liste",IF(MAX(D9:J9)&gt;Paramètres!$B$5,"Journée au-delà du seuil d'alerte",IF(SUMIFS($K$5:$K8,$A$5:$A8,A9,$B$5:$B8,B9)+K9&gt;Paramètres!$B$6,"Semaine au-delà du seuil d'alerte","OK")))))))</f>
        <v>OK</v>
      </c>
      <c r="P9" s="3"/>
      <c r="Q9" s="15" t="n">
        <f aca="false">IF(B9="","",IF(IFERROR(N(INDEX(Paramètres!$B$9:$B$38,MATCH(B9,Paramètres!$A$9:$A$38,0))),0)&gt;0,INDEX(Paramètres!$B$9:$B$38,MATCH(B9,Paramètres!$A$9:$A$38,0)),Paramètres!$B$4))</f>
        <v>35</v>
      </c>
      <c r="R9" s="0" t="n">
        <f aca="false">IF(B9="",0,IF(IFERROR(N(INDEX(Paramètres!$D$9:$D$38,MATCH(B9,Paramètres!$A$9:$A$38,0))),0)&gt;0,INDEX(Paramètres!$D$9:$D$38,MATCH(B9,Paramètres!$A$9:$A$38,0)),IFERROR(N(INDEX(Paramètres!$C$9:$C$38,MATCH(B9,Paramètres!$A$9:$A$38,0))),0)))</f>
        <v>29</v>
      </c>
      <c r="S9" s="0" t="str">
        <f aca="false">IF(OR(A9="",B9=""),"",B9&amp;"|"&amp;N(A9)&amp;"|"&amp;COUNTIFS($A$6:A9,A9,$B$6:B9,B9))</f>
        <v>Exemple : salarié C|46398|1</v>
      </c>
    </row>
    <row r="10" customFormat="false" ht="15" hidden="false" customHeight="false" outlineLevel="0" collapsed="false">
      <c r="A10" s="11" t="n">
        <v>46405</v>
      </c>
      <c r="B10" s="3" t="s">
        <v>37</v>
      </c>
      <c r="C10" s="3" t="s">
        <v>38</v>
      </c>
      <c r="D10" s="12" t="n">
        <v>8</v>
      </c>
      <c r="E10" s="12" t="n">
        <v>8</v>
      </c>
      <c r="F10" s="12" t="n">
        <v>8</v>
      </c>
      <c r="G10" s="12"/>
      <c r="H10" s="12"/>
      <c r="I10" s="12"/>
      <c r="J10" s="12"/>
      <c r="K10" s="13" t="n">
        <f aca="false">IF(OR(B10="",COUNT(D10:J10)=0),"",SUM(D10:J10))</f>
        <v>24</v>
      </c>
      <c r="L10" s="13" t="n">
        <f aca="false">IF(K10="","",MAX(0,MIN(K10,Q10-SUMIFS($K$5:$K9,$A$5:$A9,A10,$B$5:$B9,B10))))</f>
        <v>24</v>
      </c>
      <c r="M10" s="13" t="n">
        <f aca="false">IF(K10="","",K10-L10)</f>
        <v>0</v>
      </c>
      <c r="N10" s="14" t="n">
        <f aca="false">IF(K10="","",ROUND(L10*IFERROR(N(INDEX(Paramètres!$C$9:$C$38,MATCH(B10,Paramètres!$A$9:$A$38,0))),0)+M10*R10,2))</f>
        <v>816</v>
      </c>
      <c r="O10" s="5" t="str">
        <f aca="false">IF(K10="","",IF(N(A10)=0,"Date à saisir",IF(WEEKDAY(A10,2)&lt;&gt;1,"Date : saisir un lundi",IF(COUNTIF(Paramètres!$A$9:$A$38,B10)=0,"Salarié hors liste",IF(COUNTIF(Paramètres!$F$9:$F$38,C10)=0,"Chantier hors liste",IF(MAX(D10:J10)&gt;Paramètres!$B$5,"Journée au-delà du seuil d'alerte",IF(SUMIFS($K$5:$K9,$A$5:$A9,A10,$B$5:$B9,B10)+K10&gt;Paramètres!$B$6,"Semaine au-delà du seuil d'alerte","OK")))))))</f>
        <v>OK</v>
      </c>
      <c r="P10" s="3"/>
      <c r="Q10" s="15" t="n">
        <f aca="false">IF(B10="","",IF(IFERROR(N(INDEX(Paramètres!$B$9:$B$38,MATCH(B10,Paramètres!$A$9:$A$38,0))),0)&gt;0,INDEX(Paramètres!$B$9:$B$38,MATCH(B10,Paramètres!$A$9:$A$38,0)),Paramètres!$B$4))</f>
        <v>35</v>
      </c>
      <c r="R10" s="16" t="n">
        <f aca="false">IF(B10="",0,IF(IFERROR(N(INDEX(Paramètres!$D$9:$D$38,MATCH(B10,Paramètres!$A$9:$A$38,0))),0)&gt;0,INDEX(Paramètres!$D$9:$D$38,MATCH(B10,Paramètres!$A$9:$A$38,0)),IFERROR(N(INDEX(Paramètres!$C$9:$C$38,MATCH(B10,Paramètres!$A$9:$A$38,0))),0)))</f>
        <v>42</v>
      </c>
      <c r="S10" s="0" t="str">
        <f aca="false">IF(OR(A10="",B10=""),"",B10&amp;"|"&amp;N(A10)&amp;"|"&amp;COUNTIFS($A$6:A10,A10,$B$6:B10,B10))</f>
        <v>Exemple : salarié A|46405|1</v>
      </c>
    </row>
    <row r="11" customFormat="false" ht="15" hidden="false" customHeight="false" outlineLevel="0" collapsed="false">
      <c r="A11" s="11" t="n">
        <v>46405</v>
      </c>
      <c r="B11" s="3" t="s">
        <v>37</v>
      </c>
      <c r="C11" s="3" t="s">
        <v>43</v>
      </c>
      <c r="D11" s="12"/>
      <c r="E11" s="12"/>
      <c r="F11" s="12"/>
      <c r="G11" s="12" t="n">
        <v>9</v>
      </c>
      <c r="H11" s="12" t="n">
        <v>9</v>
      </c>
      <c r="I11" s="12" t="n">
        <v>4</v>
      </c>
      <c r="J11" s="12"/>
      <c r="K11" s="13" t="n">
        <f aca="false">IF(OR(B11="",COUNT(D11:J11)=0),"",SUM(D11:J11))</f>
        <v>22</v>
      </c>
      <c r="L11" s="13" t="n">
        <f aca="false">IF(K11="","",MAX(0,MIN(K11,Q11-SUMIFS($K$5:$K10,$A$5:$A10,A11,$B$5:$B10,B11))))</f>
        <v>11</v>
      </c>
      <c r="M11" s="13" t="n">
        <f aca="false">IF(K11="","",K11-L11)</f>
        <v>11</v>
      </c>
      <c r="N11" s="14" t="n">
        <f aca="false">IF(K11="","",ROUND(L11*IFERROR(N(INDEX(Paramètres!$C$9:$C$38,MATCH(B11,Paramètres!$A$9:$A$38,0))),0)+M11*R11,2))</f>
        <v>836</v>
      </c>
      <c r="O11" s="5" t="str">
        <f aca="false">IF(K11="","",IF(N(A11)=0,"Date à saisir",IF(WEEKDAY(A11,2)&lt;&gt;1,"Date : saisir un lundi",IF(COUNTIF(Paramètres!$A$9:$A$38,B11)=0,"Salarié hors liste",IF(COUNTIF(Paramètres!$F$9:$F$38,C11)=0,"Chantier hors liste",IF(MAX(D11:J11)&gt;Paramètres!$B$5,"Journée au-delà du seuil d'alerte",IF(SUMIFS($K$5:$K10,$A$5:$A10,A11,$B$5:$B10,B11)+K11&gt;Paramètres!$B$6,"Semaine au-delà du seuil d'alerte","OK")))))))</f>
        <v>OK</v>
      </c>
      <c r="P11" s="3" t="s">
        <v>44</v>
      </c>
      <c r="Q11" s="15" t="n">
        <f aca="false">IF(B11="","",IF(IFERROR(N(INDEX(Paramètres!$B$9:$B$38,MATCH(B11,Paramètres!$A$9:$A$38,0))),0)&gt;0,INDEX(Paramètres!$B$9:$B$38,MATCH(B11,Paramètres!$A$9:$A$38,0)),Paramètres!$B$4))</f>
        <v>35</v>
      </c>
      <c r="R11" s="16" t="n">
        <f aca="false">IF(B11="",0,IF(IFERROR(N(INDEX(Paramètres!$D$9:$D$38,MATCH(B11,Paramètres!$A$9:$A$38,0))),0)&gt;0,INDEX(Paramètres!$D$9:$D$38,MATCH(B11,Paramètres!$A$9:$A$38,0)),IFERROR(N(INDEX(Paramètres!$C$9:$C$38,MATCH(B11,Paramètres!$A$9:$A$38,0))),0)))</f>
        <v>42</v>
      </c>
      <c r="S11" s="0" t="str">
        <f aca="false">IF(OR(A11="",B11=""),"",B11&amp;"|"&amp;N(A11)&amp;"|"&amp;COUNTIFS($A$6:A11,A11,$B$6:B11,B11))</f>
        <v>Exemple : salarié A|46405|2</v>
      </c>
    </row>
    <row r="12" customFormat="false" ht="15" hidden="false" customHeight="false" outlineLevel="0" collapsed="false">
      <c r="A12" s="11" t="n">
        <v>46405</v>
      </c>
      <c r="B12" s="3" t="s">
        <v>39</v>
      </c>
      <c r="C12" s="3" t="s">
        <v>43</v>
      </c>
      <c r="D12" s="12" t="n">
        <v>8</v>
      </c>
      <c r="E12" s="12" t="n">
        <v>8</v>
      </c>
      <c r="F12" s="12" t="n">
        <v>8</v>
      </c>
      <c r="G12" s="12" t="n">
        <v>8</v>
      </c>
      <c r="H12" s="12" t="n">
        <v>7</v>
      </c>
      <c r="I12" s="12"/>
      <c r="J12" s="12"/>
      <c r="K12" s="13" t="n">
        <f aca="false">IF(OR(B12="",COUNT(D12:J12)=0),"",SUM(D12:J12))</f>
        <v>39</v>
      </c>
      <c r="L12" s="13" t="n">
        <f aca="false">IF(K12="","",MAX(0,MIN(K12,Q12-SUMIFS($K$5:$K11,$A$5:$A11,A12,$B$5:$B11,B12))))</f>
        <v>39</v>
      </c>
      <c r="M12" s="13" t="n">
        <f aca="false">IF(K12="","",K12-L12)</f>
        <v>0</v>
      </c>
      <c r="N12" s="14" t="n">
        <f aca="false">IF(K12="","",ROUND(L12*IFERROR(N(INDEX(Paramètres!$C$9:$C$38,MATCH(B12,Paramètres!$A$9:$A$38,0))),0)+M12*R12,2))</f>
        <v>1209</v>
      </c>
      <c r="O12" s="5" t="str">
        <f aca="false">IF(K12="","",IF(N(A12)=0,"Date à saisir",IF(WEEKDAY(A12,2)&lt;&gt;1,"Date : saisir un lundi",IF(COUNTIF(Paramètres!$A$9:$A$38,B12)=0,"Salarié hors liste",IF(COUNTIF(Paramètres!$F$9:$F$38,C12)=0,"Chantier hors liste",IF(MAX(D12:J12)&gt;Paramètres!$B$5,"Journée au-delà du seuil d'alerte",IF(SUMIFS($K$5:$K11,$A$5:$A11,A12,$B$5:$B11,B12)+K12&gt;Paramètres!$B$6,"Semaine au-delà du seuil d'alerte","OK")))))))</f>
        <v>OK</v>
      </c>
      <c r="P12" s="3"/>
      <c r="Q12" s="15" t="n">
        <f aca="false">IF(B12="","",IF(IFERROR(N(INDEX(Paramètres!$B$9:$B$38,MATCH(B12,Paramètres!$A$9:$A$38,0))),0)&gt;0,INDEX(Paramètres!$B$9:$B$38,MATCH(B12,Paramètres!$A$9:$A$38,0)),Paramètres!$B$4))</f>
        <v>39</v>
      </c>
      <c r="R12" s="16" t="n">
        <f aca="false">IF(B12="",0,IF(IFERROR(N(INDEX(Paramètres!$D$9:$D$38,MATCH(B12,Paramètres!$A$9:$A$38,0))),0)&gt;0,INDEX(Paramètres!$D$9:$D$38,MATCH(B12,Paramètres!$A$9:$A$38,0)),IFERROR(N(INDEX(Paramètres!$C$9:$C$38,MATCH(B12,Paramètres!$A$9:$A$38,0))),0)))</f>
        <v>38</v>
      </c>
      <c r="S12" s="0" t="str">
        <f aca="false">IF(OR(A12="",B12=""),"",B12&amp;"|"&amp;N(A12)&amp;"|"&amp;COUNTIFS($A$6:A12,A12,$B$6:B12,B12))</f>
        <v>Exemple : salarié B|46405|1</v>
      </c>
    </row>
    <row r="13" customFormat="false" ht="15" hidden="false" customHeight="false" outlineLevel="0" collapsed="false">
      <c r="A13" s="11" t="n">
        <v>46405</v>
      </c>
      <c r="B13" s="3" t="s">
        <v>42</v>
      </c>
      <c r="C13" s="3" t="s">
        <v>40</v>
      </c>
      <c r="D13" s="12" t="n">
        <v>7</v>
      </c>
      <c r="E13" s="12" t="n">
        <v>7</v>
      </c>
      <c r="F13" s="12" t="n">
        <v>7</v>
      </c>
      <c r="G13" s="12" t="n">
        <v>7</v>
      </c>
      <c r="H13" s="12" t="n">
        <v>7</v>
      </c>
      <c r="I13" s="12"/>
      <c r="J13" s="12"/>
      <c r="K13" s="13" t="n">
        <f aca="false">IF(OR(B13="",COUNT(D13:J13)=0),"",SUM(D13:J13))</f>
        <v>35</v>
      </c>
      <c r="L13" s="13" t="n">
        <f aca="false">IF(K13="","",MAX(0,MIN(K13,Q13-SUMIFS($K$5:$K12,$A$5:$A12,A13,$B$5:$B12,B13))))</f>
        <v>35</v>
      </c>
      <c r="M13" s="13" t="n">
        <f aca="false">IF(K13="","",K13-L13)</f>
        <v>0</v>
      </c>
      <c r="N13" s="14" t="n">
        <f aca="false">IF(K13="","",ROUND(L13*IFERROR(N(INDEX(Paramètres!$C$9:$C$38,MATCH(B13,Paramètres!$A$9:$A$38,0))),0)+M13*R13,2))</f>
        <v>1015</v>
      </c>
      <c r="O13" s="5" t="str">
        <f aca="false">IF(K13="","",IF(N(A13)=0,"Date à saisir",IF(WEEKDAY(A13,2)&lt;&gt;1,"Date : saisir un lundi",IF(COUNTIF(Paramètres!$A$9:$A$38,B13)=0,"Salarié hors liste",IF(COUNTIF(Paramètres!$F$9:$F$38,C13)=0,"Chantier hors liste",IF(MAX(D13:J13)&gt;Paramètres!$B$5,"Journée au-delà du seuil d'alerte",IF(SUMIFS($K$5:$K12,$A$5:$A12,A13,$B$5:$B12,B13)+K13&gt;Paramètres!$B$6,"Semaine au-delà du seuil d'alerte","OK")))))))</f>
        <v>OK</v>
      </c>
      <c r="P13" s="3"/>
      <c r="Q13" s="15" t="n">
        <f aca="false">IF(B13="","",IF(IFERROR(N(INDEX(Paramètres!$B$9:$B$38,MATCH(B13,Paramètres!$A$9:$A$38,0))),0)&gt;0,INDEX(Paramètres!$B$9:$B$38,MATCH(B13,Paramètres!$A$9:$A$38,0)),Paramètres!$B$4))</f>
        <v>35</v>
      </c>
      <c r="R13" s="0" t="n">
        <f aca="false">IF(B13="",0,IF(IFERROR(N(INDEX(Paramètres!$D$9:$D$38,MATCH(B13,Paramètres!$A$9:$A$38,0))),0)&gt;0,INDEX(Paramètres!$D$9:$D$38,MATCH(B13,Paramètres!$A$9:$A$38,0)),IFERROR(N(INDEX(Paramètres!$C$9:$C$38,MATCH(B13,Paramètres!$A$9:$A$38,0))),0)))</f>
        <v>29</v>
      </c>
      <c r="S13" s="0" t="str">
        <f aca="false">IF(OR(A13="",B13=""),"",B13&amp;"|"&amp;N(A13)&amp;"|"&amp;COUNTIFS($A$6:A13,A13,$B$6:B13,B13))</f>
        <v>Exemple : salarié C|46405|1</v>
      </c>
    </row>
    <row r="14" customFormat="false" ht="15" hidden="false" customHeight="false" outlineLevel="0" collapsed="false">
      <c r="A14" s="11"/>
      <c r="B14" s="3"/>
      <c r="C14" s="3"/>
      <c r="D14" s="12"/>
      <c r="E14" s="12"/>
      <c r="F14" s="12"/>
      <c r="G14" s="12"/>
      <c r="H14" s="12"/>
      <c r="I14" s="12"/>
      <c r="J14" s="12"/>
      <c r="K14" s="13" t="str">
        <f aca="false">IF(OR(B14="",COUNT(D14:J14)=0),"",SUM(D14:J14))</f>
        <v/>
      </c>
      <c r="L14" s="13" t="str">
        <f aca="false">IF(K14="","",MAX(0,MIN(K14,Q14-SUMIFS($K$5:$K13,$A$5:$A13,A14,$B$5:$B13,B14))))</f>
        <v/>
      </c>
      <c r="M14" s="13" t="str">
        <f aca="false">IF(K14="","",K14-L14)</f>
        <v/>
      </c>
      <c r="N14" s="14" t="str">
        <f aca="false">IF(K14="","",ROUND(L14*IFERROR(N(INDEX(Paramètres!$C$9:$C$38,MATCH(B14,Paramètres!$A$9:$A$38,0))),0)+M14*R14,2))</f>
        <v/>
      </c>
      <c r="O14" s="5" t="str">
        <f aca="false">IF(K14="","",IF(N(A14)=0,"Date à saisir",IF(WEEKDAY(A14,2)&lt;&gt;1,"Date : saisir un lundi",IF(COUNTIF(Paramètres!$A$9:$A$38,B14)=0,"Salarié hors liste",IF(COUNTIF(Paramètres!$F$9:$F$38,C14)=0,"Chantier hors liste",IF(MAX(D14:J14)&gt;Paramètres!$B$5,"Journée au-delà du seuil d'alerte",IF(SUMIFS($K$5:$K13,$A$5:$A13,A14,$B$5:$B13,B14)+K14&gt;Paramètres!$B$6,"Semaine au-delà du seuil d'alerte","OK")))))))</f>
        <v/>
      </c>
      <c r="P14" s="3"/>
      <c r="Q14" s="0" t="str">
        <f aca="false">IF(B14="","",IF(IFERROR(N(INDEX(Paramètres!$B$9:$B$38,MATCH(B14,Paramètres!$A$9:$A$38,0))),0)&gt;0,INDEX(Paramètres!$B$9:$B$38,MATCH(B14,Paramètres!$A$9:$A$38,0)),Paramètres!$B$4))</f>
        <v/>
      </c>
      <c r="R14" s="0" t="n">
        <f aca="false">IF(B14="",0,IF(IFERROR(N(INDEX(Paramètres!$D$9:$D$38,MATCH(B14,Paramètres!$A$9:$A$38,0))),0)&gt;0,INDEX(Paramètres!$D$9:$D$38,MATCH(B14,Paramètres!$A$9:$A$38,0)),IFERROR(N(INDEX(Paramètres!$C$9:$C$38,MATCH(B14,Paramètres!$A$9:$A$38,0))),0)))</f>
        <v>0</v>
      </c>
      <c r="S14" s="0" t="str">
        <f aca="false">IF(OR(A14="",B14=""),"",B14&amp;"|"&amp;N(A14)&amp;"|"&amp;COUNTIFS($A$6:A14,A14,$B$6:B14,B14))</f>
        <v/>
      </c>
    </row>
    <row r="15" customFormat="false" ht="15" hidden="false" customHeight="false" outlineLevel="0" collapsed="false">
      <c r="A15" s="11"/>
      <c r="B15" s="3"/>
      <c r="C15" s="3"/>
      <c r="D15" s="12"/>
      <c r="E15" s="12"/>
      <c r="F15" s="12"/>
      <c r="G15" s="12"/>
      <c r="H15" s="12"/>
      <c r="I15" s="12"/>
      <c r="J15" s="12"/>
      <c r="K15" s="13" t="str">
        <f aca="false">IF(OR(B15="",COUNT(D15:J15)=0),"",SUM(D15:J15))</f>
        <v/>
      </c>
      <c r="L15" s="13" t="str">
        <f aca="false">IF(K15="","",MAX(0,MIN(K15,Q15-SUMIFS($K$5:$K14,$A$5:$A14,A15,$B$5:$B14,B15))))</f>
        <v/>
      </c>
      <c r="M15" s="13" t="str">
        <f aca="false">IF(K15="","",K15-L15)</f>
        <v/>
      </c>
      <c r="N15" s="14" t="str">
        <f aca="false">IF(K15="","",ROUND(L15*IFERROR(N(INDEX(Paramètres!$C$9:$C$38,MATCH(B15,Paramètres!$A$9:$A$38,0))),0)+M15*R15,2))</f>
        <v/>
      </c>
      <c r="O15" s="5" t="str">
        <f aca="false">IF(K15="","",IF(N(A15)=0,"Date à saisir",IF(WEEKDAY(A15,2)&lt;&gt;1,"Date : saisir un lundi",IF(COUNTIF(Paramètres!$A$9:$A$38,B15)=0,"Salarié hors liste",IF(COUNTIF(Paramètres!$F$9:$F$38,C15)=0,"Chantier hors liste",IF(MAX(D15:J15)&gt;Paramètres!$B$5,"Journée au-delà du seuil d'alerte",IF(SUMIFS($K$5:$K14,$A$5:$A14,A15,$B$5:$B14,B15)+K15&gt;Paramètres!$B$6,"Semaine au-delà du seuil d'alerte","OK")))))))</f>
        <v/>
      </c>
      <c r="P15" s="3"/>
      <c r="Q15" s="0" t="str">
        <f aca="false">IF(B15="","",IF(IFERROR(N(INDEX(Paramètres!$B$9:$B$38,MATCH(B15,Paramètres!$A$9:$A$38,0))),0)&gt;0,INDEX(Paramètres!$B$9:$B$38,MATCH(B15,Paramètres!$A$9:$A$38,0)),Paramètres!$B$4))</f>
        <v/>
      </c>
      <c r="R15" s="0" t="n">
        <f aca="false">IF(B15="",0,IF(IFERROR(N(INDEX(Paramètres!$D$9:$D$38,MATCH(B15,Paramètres!$A$9:$A$38,0))),0)&gt;0,INDEX(Paramètres!$D$9:$D$38,MATCH(B15,Paramètres!$A$9:$A$38,0)),IFERROR(N(INDEX(Paramètres!$C$9:$C$38,MATCH(B15,Paramètres!$A$9:$A$38,0))),0)))</f>
        <v>0</v>
      </c>
      <c r="S15" s="0" t="str">
        <f aca="false">IF(OR(A15="",B15=""),"",B15&amp;"|"&amp;N(A15)&amp;"|"&amp;COUNTIFS($A$6:A15,A15,$B$6:B15,B15))</f>
        <v/>
      </c>
    </row>
    <row r="16" customFormat="false" ht="15" hidden="false" customHeight="false" outlineLevel="0" collapsed="false">
      <c r="A16" s="11"/>
      <c r="B16" s="3"/>
      <c r="C16" s="3"/>
      <c r="D16" s="12"/>
      <c r="E16" s="12"/>
      <c r="F16" s="12"/>
      <c r="G16" s="12"/>
      <c r="H16" s="12"/>
      <c r="I16" s="12"/>
      <c r="J16" s="12"/>
      <c r="K16" s="13" t="str">
        <f aca="false">IF(OR(B16="",COUNT(D16:J16)=0),"",SUM(D16:J16))</f>
        <v/>
      </c>
      <c r="L16" s="13" t="str">
        <f aca="false">IF(K16="","",MAX(0,MIN(K16,Q16-SUMIFS($K$5:$K15,$A$5:$A15,A16,$B$5:$B15,B16))))</f>
        <v/>
      </c>
      <c r="M16" s="13" t="str">
        <f aca="false">IF(K16="","",K16-L16)</f>
        <v/>
      </c>
      <c r="N16" s="14" t="str">
        <f aca="false">IF(K16="","",ROUND(L16*IFERROR(N(INDEX(Paramètres!$C$9:$C$38,MATCH(B16,Paramètres!$A$9:$A$38,0))),0)+M16*R16,2))</f>
        <v/>
      </c>
      <c r="O16" s="5" t="str">
        <f aca="false">IF(K16="","",IF(N(A16)=0,"Date à saisir",IF(WEEKDAY(A16,2)&lt;&gt;1,"Date : saisir un lundi",IF(COUNTIF(Paramètres!$A$9:$A$38,B16)=0,"Salarié hors liste",IF(COUNTIF(Paramètres!$F$9:$F$38,C16)=0,"Chantier hors liste",IF(MAX(D16:J16)&gt;Paramètres!$B$5,"Journée au-delà du seuil d'alerte",IF(SUMIFS($K$5:$K15,$A$5:$A15,A16,$B$5:$B15,B16)+K16&gt;Paramètres!$B$6,"Semaine au-delà du seuil d'alerte","OK")))))))</f>
        <v/>
      </c>
      <c r="P16" s="3"/>
      <c r="Q16" s="0" t="str">
        <f aca="false">IF(B16="","",IF(IFERROR(N(INDEX(Paramètres!$B$9:$B$38,MATCH(B16,Paramètres!$A$9:$A$38,0))),0)&gt;0,INDEX(Paramètres!$B$9:$B$38,MATCH(B16,Paramètres!$A$9:$A$38,0)),Paramètres!$B$4))</f>
        <v/>
      </c>
      <c r="R16" s="0" t="n">
        <f aca="false">IF(B16="",0,IF(IFERROR(N(INDEX(Paramètres!$D$9:$D$38,MATCH(B16,Paramètres!$A$9:$A$38,0))),0)&gt;0,INDEX(Paramètres!$D$9:$D$38,MATCH(B16,Paramètres!$A$9:$A$38,0)),IFERROR(N(INDEX(Paramètres!$C$9:$C$38,MATCH(B16,Paramètres!$A$9:$A$38,0))),0)))</f>
        <v>0</v>
      </c>
      <c r="S16" s="0" t="str">
        <f aca="false">IF(OR(A16="",B16=""),"",B16&amp;"|"&amp;N(A16)&amp;"|"&amp;COUNTIFS($A$6:A16,A16,$B$6:B16,B16))</f>
        <v/>
      </c>
    </row>
    <row r="17" customFormat="false" ht="15" hidden="false" customHeight="false" outlineLevel="0" collapsed="false">
      <c r="A17" s="11"/>
      <c r="B17" s="3"/>
      <c r="C17" s="3"/>
      <c r="D17" s="12"/>
      <c r="E17" s="12"/>
      <c r="F17" s="12"/>
      <c r="G17" s="12"/>
      <c r="H17" s="12"/>
      <c r="I17" s="12"/>
      <c r="J17" s="12"/>
      <c r="K17" s="13" t="str">
        <f aca="false">IF(OR(B17="",COUNT(D17:J17)=0),"",SUM(D17:J17))</f>
        <v/>
      </c>
      <c r="L17" s="13" t="str">
        <f aca="false">IF(K17="","",MAX(0,MIN(K17,Q17-SUMIFS($K$5:$K16,$A$5:$A16,A17,$B$5:$B16,B17))))</f>
        <v/>
      </c>
      <c r="M17" s="13" t="str">
        <f aca="false">IF(K17="","",K17-L17)</f>
        <v/>
      </c>
      <c r="N17" s="14" t="str">
        <f aca="false">IF(K17="","",ROUND(L17*IFERROR(N(INDEX(Paramètres!$C$9:$C$38,MATCH(B17,Paramètres!$A$9:$A$38,0))),0)+M17*R17,2))</f>
        <v/>
      </c>
      <c r="O17" s="5" t="str">
        <f aca="false">IF(K17="","",IF(N(A17)=0,"Date à saisir",IF(WEEKDAY(A17,2)&lt;&gt;1,"Date : saisir un lundi",IF(COUNTIF(Paramètres!$A$9:$A$38,B17)=0,"Salarié hors liste",IF(COUNTIF(Paramètres!$F$9:$F$38,C17)=0,"Chantier hors liste",IF(MAX(D17:J17)&gt;Paramètres!$B$5,"Journée au-delà du seuil d'alerte",IF(SUMIFS($K$5:$K16,$A$5:$A16,A17,$B$5:$B16,B17)+K17&gt;Paramètres!$B$6,"Semaine au-delà du seuil d'alerte","OK")))))))</f>
        <v/>
      </c>
      <c r="P17" s="3"/>
      <c r="Q17" s="0" t="str">
        <f aca="false">IF(B17="","",IF(IFERROR(N(INDEX(Paramètres!$B$9:$B$38,MATCH(B17,Paramètres!$A$9:$A$38,0))),0)&gt;0,INDEX(Paramètres!$B$9:$B$38,MATCH(B17,Paramètres!$A$9:$A$38,0)),Paramètres!$B$4))</f>
        <v/>
      </c>
      <c r="R17" s="0" t="n">
        <f aca="false">IF(B17="",0,IF(IFERROR(N(INDEX(Paramètres!$D$9:$D$38,MATCH(B17,Paramètres!$A$9:$A$38,0))),0)&gt;0,INDEX(Paramètres!$D$9:$D$38,MATCH(B17,Paramètres!$A$9:$A$38,0)),IFERROR(N(INDEX(Paramètres!$C$9:$C$38,MATCH(B17,Paramètres!$A$9:$A$38,0))),0)))</f>
        <v>0</v>
      </c>
      <c r="S17" s="0" t="str">
        <f aca="false">IF(OR(A17="",B17=""),"",B17&amp;"|"&amp;N(A17)&amp;"|"&amp;COUNTIFS($A$6:A17,A17,$B$6:B17,B17))</f>
        <v/>
      </c>
    </row>
    <row r="18" customFormat="false" ht="15" hidden="false" customHeight="false" outlineLevel="0" collapsed="false">
      <c r="A18" s="11"/>
      <c r="B18" s="3"/>
      <c r="C18" s="3"/>
      <c r="D18" s="12"/>
      <c r="E18" s="12"/>
      <c r="F18" s="12"/>
      <c r="G18" s="12"/>
      <c r="H18" s="12"/>
      <c r="I18" s="12"/>
      <c r="J18" s="12"/>
      <c r="K18" s="13" t="str">
        <f aca="false">IF(OR(B18="",COUNT(D18:J18)=0),"",SUM(D18:J18))</f>
        <v/>
      </c>
      <c r="L18" s="13" t="str">
        <f aca="false">IF(K18="","",MAX(0,MIN(K18,Q18-SUMIFS($K$5:$K17,$A$5:$A17,A18,$B$5:$B17,B18))))</f>
        <v/>
      </c>
      <c r="M18" s="13" t="str">
        <f aca="false">IF(K18="","",K18-L18)</f>
        <v/>
      </c>
      <c r="N18" s="14" t="str">
        <f aca="false">IF(K18="","",ROUND(L18*IFERROR(N(INDEX(Paramètres!$C$9:$C$38,MATCH(B18,Paramètres!$A$9:$A$38,0))),0)+M18*R18,2))</f>
        <v/>
      </c>
      <c r="O18" s="5" t="str">
        <f aca="false">IF(K18="","",IF(N(A18)=0,"Date à saisir",IF(WEEKDAY(A18,2)&lt;&gt;1,"Date : saisir un lundi",IF(COUNTIF(Paramètres!$A$9:$A$38,B18)=0,"Salarié hors liste",IF(COUNTIF(Paramètres!$F$9:$F$38,C18)=0,"Chantier hors liste",IF(MAX(D18:J18)&gt;Paramètres!$B$5,"Journée au-delà du seuil d'alerte",IF(SUMIFS($K$5:$K17,$A$5:$A17,A18,$B$5:$B17,B18)+K18&gt;Paramètres!$B$6,"Semaine au-delà du seuil d'alerte","OK")))))))</f>
        <v/>
      </c>
      <c r="P18" s="3"/>
      <c r="Q18" s="0" t="str">
        <f aca="false">IF(B18="","",IF(IFERROR(N(INDEX(Paramètres!$B$9:$B$38,MATCH(B18,Paramètres!$A$9:$A$38,0))),0)&gt;0,INDEX(Paramètres!$B$9:$B$38,MATCH(B18,Paramètres!$A$9:$A$38,0)),Paramètres!$B$4))</f>
        <v/>
      </c>
      <c r="R18" s="0" t="n">
        <f aca="false">IF(B18="",0,IF(IFERROR(N(INDEX(Paramètres!$D$9:$D$38,MATCH(B18,Paramètres!$A$9:$A$38,0))),0)&gt;0,INDEX(Paramètres!$D$9:$D$38,MATCH(B18,Paramètres!$A$9:$A$38,0)),IFERROR(N(INDEX(Paramètres!$C$9:$C$38,MATCH(B18,Paramètres!$A$9:$A$38,0))),0)))</f>
        <v>0</v>
      </c>
      <c r="S18" s="0" t="str">
        <f aca="false">IF(OR(A18="",B18=""),"",B18&amp;"|"&amp;N(A18)&amp;"|"&amp;COUNTIFS($A$6:A18,A18,$B$6:B18,B18))</f>
        <v/>
      </c>
    </row>
    <row r="19" customFormat="false" ht="15" hidden="false" customHeight="false" outlineLevel="0" collapsed="false">
      <c r="A19" s="11"/>
      <c r="B19" s="3"/>
      <c r="C19" s="3"/>
      <c r="D19" s="12"/>
      <c r="E19" s="12"/>
      <c r="F19" s="12"/>
      <c r="G19" s="12"/>
      <c r="H19" s="12"/>
      <c r="I19" s="12"/>
      <c r="J19" s="12"/>
      <c r="K19" s="13" t="str">
        <f aca="false">IF(OR(B19="",COUNT(D19:J19)=0),"",SUM(D19:J19))</f>
        <v/>
      </c>
      <c r="L19" s="13" t="str">
        <f aca="false">IF(K19="","",MAX(0,MIN(K19,Q19-SUMIFS($K$5:$K18,$A$5:$A18,A19,$B$5:$B18,B19))))</f>
        <v/>
      </c>
      <c r="M19" s="13" t="str">
        <f aca="false">IF(K19="","",K19-L19)</f>
        <v/>
      </c>
      <c r="N19" s="14" t="str">
        <f aca="false">IF(K19="","",ROUND(L19*IFERROR(N(INDEX(Paramètres!$C$9:$C$38,MATCH(B19,Paramètres!$A$9:$A$38,0))),0)+M19*R19,2))</f>
        <v/>
      </c>
      <c r="O19" s="5" t="str">
        <f aca="false">IF(K19="","",IF(N(A19)=0,"Date à saisir",IF(WEEKDAY(A19,2)&lt;&gt;1,"Date : saisir un lundi",IF(COUNTIF(Paramètres!$A$9:$A$38,B19)=0,"Salarié hors liste",IF(COUNTIF(Paramètres!$F$9:$F$38,C19)=0,"Chantier hors liste",IF(MAX(D19:J19)&gt;Paramètres!$B$5,"Journée au-delà du seuil d'alerte",IF(SUMIFS($K$5:$K18,$A$5:$A18,A19,$B$5:$B18,B19)+K19&gt;Paramètres!$B$6,"Semaine au-delà du seuil d'alerte","OK")))))))</f>
        <v/>
      </c>
      <c r="P19" s="3"/>
      <c r="Q19" s="0" t="str">
        <f aca="false">IF(B19="","",IF(IFERROR(N(INDEX(Paramètres!$B$9:$B$38,MATCH(B19,Paramètres!$A$9:$A$38,0))),0)&gt;0,INDEX(Paramètres!$B$9:$B$38,MATCH(B19,Paramètres!$A$9:$A$38,0)),Paramètres!$B$4))</f>
        <v/>
      </c>
      <c r="R19" s="0" t="n">
        <f aca="false">IF(B19="",0,IF(IFERROR(N(INDEX(Paramètres!$D$9:$D$38,MATCH(B19,Paramètres!$A$9:$A$38,0))),0)&gt;0,INDEX(Paramètres!$D$9:$D$38,MATCH(B19,Paramètres!$A$9:$A$38,0)),IFERROR(N(INDEX(Paramètres!$C$9:$C$38,MATCH(B19,Paramètres!$A$9:$A$38,0))),0)))</f>
        <v>0</v>
      </c>
      <c r="S19" s="0" t="str">
        <f aca="false">IF(OR(A19="",B19=""),"",B19&amp;"|"&amp;N(A19)&amp;"|"&amp;COUNTIFS($A$6:A19,A19,$B$6:B19,B19))</f>
        <v/>
      </c>
    </row>
    <row r="20" customFormat="false" ht="15" hidden="false" customHeight="false" outlineLevel="0" collapsed="false">
      <c r="A20" s="11"/>
      <c r="B20" s="3"/>
      <c r="C20" s="3"/>
      <c r="D20" s="12"/>
      <c r="E20" s="12"/>
      <c r="F20" s="12"/>
      <c r="G20" s="12"/>
      <c r="H20" s="12"/>
      <c r="I20" s="12"/>
      <c r="J20" s="12"/>
      <c r="K20" s="13" t="str">
        <f aca="false">IF(OR(B20="",COUNT(D20:J20)=0),"",SUM(D20:J20))</f>
        <v/>
      </c>
      <c r="L20" s="13" t="str">
        <f aca="false">IF(K20="","",MAX(0,MIN(K20,Q20-SUMIFS($K$5:$K19,$A$5:$A19,A20,$B$5:$B19,B20))))</f>
        <v/>
      </c>
      <c r="M20" s="13" t="str">
        <f aca="false">IF(K20="","",K20-L20)</f>
        <v/>
      </c>
      <c r="N20" s="14" t="str">
        <f aca="false">IF(K20="","",ROUND(L20*IFERROR(N(INDEX(Paramètres!$C$9:$C$38,MATCH(B20,Paramètres!$A$9:$A$38,0))),0)+M20*R20,2))</f>
        <v/>
      </c>
      <c r="O20" s="5" t="str">
        <f aca="false">IF(K20="","",IF(N(A20)=0,"Date à saisir",IF(WEEKDAY(A20,2)&lt;&gt;1,"Date : saisir un lundi",IF(COUNTIF(Paramètres!$A$9:$A$38,B20)=0,"Salarié hors liste",IF(COUNTIF(Paramètres!$F$9:$F$38,C20)=0,"Chantier hors liste",IF(MAX(D20:J20)&gt;Paramètres!$B$5,"Journée au-delà du seuil d'alerte",IF(SUMIFS($K$5:$K19,$A$5:$A19,A20,$B$5:$B19,B20)+K20&gt;Paramètres!$B$6,"Semaine au-delà du seuil d'alerte","OK")))))))</f>
        <v/>
      </c>
      <c r="P20" s="3"/>
      <c r="Q20" s="0" t="str">
        <f aca="false">IF(B20="","",IF(IFERROR(N(INDEX(Paramètres!$B$9:$B$38,MATCH(B20,Paramètres!$A$9:$A$38,0))),0)&gt;0,INDEX(Paramètres!$B$9:$B$38,MATCH(B20,Paramètres!$A$9:$A$38,0)),Paramètres!$B$4))</f>
        <v/>
      </c>
      <c r="R20" s="0" t="n">
        <f aca="false">IF(B20="",0,IF(IFERROR(N(INDEX(Paramètres!$D$9:$D$38,MATCH(B20,Paramètres!$A$9:$A$38,0))),0)&gt;0,INDEX(Paramètres!$D$9:$D$38,MATCH(B20,Paramètres!$A$9:$A$38,0)),IFERROR(N(INDEX(Paramètres!$C$9:$C$38,MATCH(B20,Paramètres!$A$9:$A$38,0))),0)))</f>
        <v>0</v>
      </c>
      <c r="S20" s="0" t="str">
        <f aca="false">IF(OR(A20="",B20=""),"",B20&amp;"|"&amp;N(A20)&amp;"|"&amp;COUNTIFS($A$6:A20,A20,$B$6:B20,B20))</f>
        <v/>
      </c>
    </row>
    <row r="21" customFormat="false" ht="15" hidden="false" customHeight="false" outlineLevel="0" collapsed="false">
      <c r="A21" s="11"/>
      <c r="B21" s="3"/>
      <c r="C21" s="3"/>
      <c r="D21" s="12"/>
      <c r="E21" s="12"/>
      <c r="F21" s="12"/>
      <c r="G21" s="12"/>
      <c r="H21" s="12"/>
      <c r="I21" s="12"/>
      <c r="J21" s="12"/>
      <c r="K21" s="13" t="str">
        <f aca="false">IF(OR(B21="",COUNT(D21:J21)=0),"",SUM(D21:J21))</f>
        <v/>
      </c>
      <c r="L21" s="13" t="str">
        <f aca="false">IF(K21="","",MAX(0,MIN(K21,Q21-SUMIFS($K$5:$K20,$A$5:$A20,A21,$B$5:$B20,B21))))</f>
        <v/>
      </c>
      <c r="M21" s="13" t="str">
        <f aca="false">IF(K21="","",K21-L21)</f>
        <v/>
      </c>
      <c r="N21" s="14" t="str">
        <f aca="false">IF(K21="","",ROUND(L21*IFERROR(N(INDEX(Paramètres!$C$9:$C$38,MATCH(B21,Paramètres!$A$9:$A$38,0))),0)+M21*R21,2))</f>
        <v/>
      </c>
      <c r="O21" s="5" t="str">
        <f aca="false">IF(K21="","",IF(N(A21)=0,"Date à saisir",IF(WEEKDAY(A21,2)&lt;&gt;1,"Date : saisir un lundi",IF(COUNTIF(Paramètres!$A$9:$A$38,B21)=0,"Salarié hors liste",IF(COUNTIF(Paramètres!$F$9:$F$38,C21)=0,"Chantier hors liste",IF(MAX(D21:J21)&gt;Paramètres!$B$5,"Journée au-delà du seuil d'alerte",IF(SUMIFS($K$5:$K20,$A$5:$A20,A21,$B$5:$B20,B21)+K21&gt;Paramètres!$B$6,"Semaine au-delà du seuil d'alerte","OK")))))))</f>
        <v/>
      </c>
      <c r="P21" s="3"/>
      <c r="Q21" s="0" t="str">
        <f aca="false">IF(B21="","",IF(IFERROR(N(INDEX(Paramètres!$B$9:$B$38,MATCH(B21,Paramètres!$A$9:$A$38,0))),0)&gt;0,INDEX(Paramètres!$B$9:$B$38,MATCH(B21,Paramètres!$A$9:$A$38,0)),Paramètres!$B$4))</f>
        <v/>
      </c>
      <c r="R21" s="0" t="n">
        <f aca="false">IF(B21="",0,IF(IFERROR(N(INDEX(Paramètres!$D$9:$D$38,MATCH(B21,Paramètres!$A$9:$A$38,0))),0)&gt;0,INDEX(Paramètres!$D$9:$D$38,MATCH(B21,Paramètres!$A$9:$A$38,0)),IFERROR(N(INDEX(Paramètres!$C$9:$C$38,MATCH(B21,Paramètres!$A$9:$A$38,0))),0)))</f>
        <v>0</v>
      </c>
      <c r="S21" s="0" t="str">
        <f aca="false">IF(OR(A21="",B21=""),"",B21&amp;"|"&amp;N(A21)&amp;"|"&amp;COUNTIFS($A$6:A21,A21,$B$6:B21,B21))</f>
        <v/>
      </c>
    </row>
    <row r="22" customFormat="false" ht="15" hidden="false" customHeight="false" outlineLevel="0" collapsed="false">
      <c r="A22" s="11"/>
      <c r="B22" s="3"/>
      <c r="C22" s="3"/>
      <c r="D22" s="12"/>
      <c r="E22" s="12"/>
      <c r="F22" s="12"/>
      <c r="G22" s="12"/>
      <c r="H22" s="12"/>
      <c r="I22" s="12"/>
      <c r="J22" s="12"/>
      <c r="K22" s="13" t="str">
        <f aca="false">IF(OR(B22="",COUNT(D22:J22)=0),"",SUM(D22:J22))</f>
        <v/>
      </c>
      <c r="L22" s="13" t="str">
        <f aca="false">IF(K22="","",MAX(0,MIN(K22,Q22-SUMIFS($K$5:$K21,$A$5:$A21,A22,$B$5:$B21,B22))))</f>
        <v/>
      </c>
      <c r="M22" s="13" t="str">
        <f aca="false">IF(K22="","",K22-L22)</f>
        <v/>
      </c>
      <c r="N22" s="14" t="str">
        <f aca="false">IF(K22="","",ROUND(L22*IFERROR(N(INDEX(Paramètres!$C$9:$C$38,MATCH(B22,Paramètres!$A$9:$A$38,0))),0)+M22*R22,2))</f>
        <v/>
      </c>
      <c r="O22" s="5" t="str">
        <f aca="false">IF(K22="","",IF(N(A22)=0,"Date à saisir",IF(WEEKDAY(A22,2)&lt;&gt;1,"Date : saisir un lundi",IF(COUNTIF(Paramètres!$A$9:$A$38,B22)=0,"Salarié hors liste",IF(COUNTIF(Paramètres!$F$9:$F$38,C22)=0,"Chantier hors liste",IF(MAX(D22:J22)&gt;Paramètres!$B$5,"Journée au-delà du seuil d'alerte",IF(SUMIFS($K$5:$K21,$A$5:$A21,A22,$B$5:$B21,B22)+K22&gt;Paramètres!$B$6,"Semaine au-delà du seuil d'alerte","OK")))))))</f>
        <v/>
      </c>
      <c r="P22" s="3"/>
      <c r="Q22" s="0" t="str">
        <f aca="false">IF(B22="","",IF(IFERROR(N(INDEX(Paramètres!$B$9:$B$38,MATCH(B22,Paramètres!$A$9:$A$38,0))),0)&gt;0,INDEX(Paramètres!$B$9:$B$38,MATCH(B22,Paramètres!$A$9:$A$38,0)),Paramètres!$B$4))</f>
        <v/>
      </c>
      <c r="R22" s="0" t="n">
        <f aca="false">IF(B22="",0,IF(IFERROR(N(INDEX(Paramètres!$D$9:$D$38,MATCH(B22,Paramètres!$A$9:$A$38,0))),0)&gt;0,INDEX(Paramètres!$D$9:$D$38,MATCH(B22,Paramètres!$A$9:$A$38,0)),IFERROR(N(INDEX(Paramètres!$C$9:$C$38,MATCH(B22,Paramètres!$A$9:$A$38,0))),0)))</f>
        <v>0</v>
      </c>
      <c r="S22" s="0" t="str">
        <f aca="false">IF(OR(A22="",B22=""),"",B22&amp;"|"&amp;N(A22)&amp;"|"&amp;COUNTIFS($A$6:A22,A22,$B$6:B22,B22))</f>
        <v/>
      </c>
    </row>
    <row r="23" customFormat="false" ht="15" hidden="false" customHeight="false" outlineLevel="0" collapsed="false">
      <c r="A23" s="11"/>
      <c r="B23" s="3"/>
      <c r="C23" s="3"/>
      <c r="D23" s="12"/>
      <c r="E23" s="12"/>
      <c r="F23" s="12"/>
      <c r="G23" s="12"/>
      <c r="H23" s="12"/>
      <c r="I23" s="12"/>
      <c r="J23" s="12"/>
      <c r="K23" s="13" t="str">
        <f aca="false">IF(OR(B23="",COUNT(D23:J23)=0),"",SUM(D23:J23))</f>
        <v/>
      </c>
      <c r="L23" s="13" t="str">
        <f aca="false">IF(K23="","",MAX(0,MIN(K23,Q23-SUMIFS($K$5:$K22,$A$5:$A22,A23,$B$5:$B22,B23))))</f>
        <v/>
      </c>
      <c r="M23" s="13" t="str">
        <f aca="false">IF(K23="","",K23-L23)</f>
        <v/>
      </c>
      <c r="N23" s="14" t="str">
        <f aca="false">IF(K23="","",ROUND(L23*IFERROR(N(INDEX(Paramètres!$C$9:$C$38,MATCH(B23,Paramètres!$A$9:$A$38,0))),0)+M23*R23,2))</f>
        <v/>
      </c>
      <c r="O23" s="5" t="str">
        <f aca="false">IF(K23="","",IF(N(A23)=0,"Date à saisir",IF(WEEKDAY(A23,2)&lt;&gt;1,"Date : saisir un lundi",IF(COUNTIF(Paramètres!$A$9:$A$38,B23)=0,"Salarié hors liste",IF(COUNTIF(Paramètres!$F$9:$F$38,C23)=0,"Chantier hors liste",IF(MAX(D23:J23)&gt;Paramètres!$B$5,"Journée au-delà du seuil d'alerte",IF(SUMIFS($K$5:$K22,$A$5:$A22,A23,$B$5:$B22,B23)+K23&gt;Paramètres!$B$6,"Semaine au-delà du seuil d'alerte","OK")))))))</f>
        <v/>
      </c>
      <c r="P23" s="3"/>
      <c r="Q23" s="0" t="str">
        <f aca="false">IF(B23="","",IF(IFERROR(N(INDEX(Paramètres!$B$9:$B$38,MATCH(B23,Paramètres!$A$9:$A$38,0))),0)&gt;0,INDEX(Paramètres!$B$9:$B$38,MATCH(B23,Paramètres!$A$9:$A$38,0)),Paramètres!$B$4))</f>
        <v/>
      </c>
      <c r="R23" s="0" t="n">
        <f aca="false">IF(B23="",0,IF(IFERROR(N(INDEX(Paramètres!$D$9:$D$38,MATCH(B23,Paramètres!$A$9:$A$38,0))),0)&gt;0,INDEX(Paramètres!$D$9:$D$38,MATCH(B23,Paramètres!$A$9:$A$38,0)),IFERROR(N(INDEX(Paramètres!$C$9:$C$38,MATCH(B23,Paramètres!$A$9:$A$38,0))),0)))</f>
        <v>0</v>
      </c>
      <c r="S23" s="0" t="str">
        <f aca="false">IF(OR(A23="",B23=""),"",B23&amp;"|"&amp;N(A23)&amp;"|"&amp;COUNTIFS($A$6:A23,A23,$B$6:B23,B23))</f>
        <v/>
      </c>
    </row>
    <row r="24" customFormat="false" ht="15" hidden="false" customHeight="false" outlineLevel="0" collapsed="false">
      <c r="A24" s="11"/>
      <c r="B24" s="3"/>
      <c r="C24" s="3"/>
      <c r="D24" s="12"/>
      <c r="E24" s="12"/>
      <c r="F24" s="12"/>
      <c r="G24" s="12"/>
      <c r="H24" s="12"/>
      <c r="I24" s="12"/>
      <c r="J24" s="12"/>
      <c r="K24" s="13" t="str">
        <f aca="false">IF(OR(B24="",COUNT(D24:J24)=0),"",SUM(D24:J24))</f>
        <v/>
      </c>
      <c r="L24" s="13" t="str">
        <f aca="false">IF(K24="","",MAX(0,MIN(K24,Q24-SUMIFS($K$5:$K23,$A$5:$A23,A24,$B$5:$B23,B24))))</f>
        <v/>
      </c>
      <c r="M24" s="13" t="str">
        <f aca="false">IF(K24="","",K24-L24)</f>
        <v/>
      </c>
      <c r="N24" s="14" t="str">
        <f aca="false">IF(K24="","",ROUND(L24*IFERROR(N(INDEX(Paramètres!$C$9:$C$38,MATCH(B24,Paramètres!$A$9:$A$38,0))),0)+M24*R24,2))</f>
        <v/>
      </c>
      <c r="O24" s="5" t="str">
        <f aca="false">IF(K24="","",IF(N(A24)=0,"Date à saisir",IF(WEEKDAY(A24,2)&lt;&gt;1,"Date : saisir un lundi",IF(COUNTIF(Paramètres!$A$9:$A$38,B24)=0,"Salarié hors liste",IF(COUNTIF(Paramètres!$F$9:$F$38,C24)=0,"Chantier hors liste",IF(MAX(D24:J24)&gt;Paramètres!$B$5,"Journée au-delà du seuil d'alerte",IF(SUMIFS($K$5:$K23,$A$5:$A23,A24,$B$5:$B23,B24)+K24&gt;Paramètres!$B$6,"Semaine au-delà du seuil d'alerte","OK")))))))</f>
        <v/>
      </c>
      <c r="P24" s="3"/>
      <c r="Q24" s="0" t="str">
        <f aca="false">IF(B24="","",IF(IFERROR(N(INDEX(Paramètres!$B$9:$B$38,MATCH(B24,Paramètres!$A$9:$A$38,0))),0)&gt;0,INDEX(Paramètres!$B$9:$B$38,MATCH(B24,Paramètres!$A$9:$A$38,0)),Paramètres!$B$4))</f>
        <v/>
      </c>
      <c r="R24" s="0" t="n">
        <f aca="false">IF(B24="",0,IF(IFERROR(N(INDEX(Paramètres!$D$9:$D$38,MATCH(B24,Paramètres!$A$9:$A$38,0))),0)&gt;0,INDEX(Paramètres!$D$9:$D$38,MATCH(B24,Paramètres!$A$9:$A$38,0)),IFERROR(N(INDEX(Paramètres!$C$9:$C$38,MATCH(B24,Paramètres!$A$9:$A$38,0))),0)))</f>
        <v>0</v>
      </c>
      <c r="S24" s="0" t="str">
        <f aca="false">IF(OR(A24="",B24=""),"",B24&amp;"|"&amp;N(A24)&amp;"|"&amp;COUNTIFS($A$6:A24,A24,$B$6:B24,B24))</f>
        <v/>
      </c>
    </row>
    <row r="25" customFormat="false" ht="15" hidden="false" customHeight="false" outlineLevel="0" collapsed="false">
      <c r="A25" s="11"/>
      <c r="B25" s="3"/>
      <c r="C25" s="3"/>
      <c r="D25" s="12"/>
      <c r="E25" s="12"/>
      <c r="F25" s="12"/>
      <c r="G25" s="12"/>
      <c r="H25" s="12"/>
      <c r="I25" s="12"/>
      <c r="J25" s="12"/>
      <c r="K25" s="13" t="str">
        <f aca="false">IF(OR(B25="",COUNT(D25:J25)=0),"",SUM(D25:J25))</f>
        <v/>
      </c>
      <c r="L25" s="13" t="str">
        <f aca="false">IF(K25="","",MAX(0,MIN(K25,Q25-SUMIFS($K$5:$K24,$A$5:$A24,A25,$B$5:$B24,B25))))</f>
        <v/>
      </c>
      <c r="M25" s="13" t="str">
        <f aca="false">IF(K25="","",K25-L25)</f>
        <v/>
      </c>
      <c r="N25" s="14" t="str">
        <f aca="false">IF(K25="","",ROUND(L25*IFERROR(N(INDEX(Paramètres!$C$9:$C$38,MATCH(B25,Paramètres!$A$9:$A$38,0))),0)+M25*R25,2))</f>
        <v/>
      </c>
      <c r="O25" s="5" t="str">
        <f aca="false">IF(K25="","",IF(N(A25)=0,"Date à saisir",IF(WEEKDAY(A25,2)&lt;&gt;1,"Date : saisir un lundi",IF(COUNTIF(Paramètres!$A$9:$A$38,B25)=0,"Salarié hors liste",IF(COUNTIF(Paramètres!$F$9:$F$38,C25)=0,"Chantier hors liste",IF(MAX(D25:J25)&gt;Paramètres!$B$5,"Journée au-delà du seuil d'alerte",IF(SUMIFS($K$5:$K24,$A$5:$A24,A25,$B$5:$B24,B25)+K25&gt;Paramètres!$B$6,"Semaine au-delà du seuil d'alerte","OK")))))))</f>
        <v/>
      </c>
      <c r="P25" s="3"/>
      <c r="Q25" s="0" t="str">
        <f aca="false">IF(B25="","",IF(IFERROR(N(INDEX(Paramètres!$B$9:$B$38,MATCH(B25,Paramètres!$A$9:$A$38,0))),0)&gt;0,INDEX(Paramètres!$B$9:$B$38,MATCH(B25,Paramètres!$A$9:$A$38,0)),Paramètres!$B$4))</f>
        <v/>
      </c>
      <c r="R25" s="0" t="n">
        <f aca="false">IF(B25="",0,IF(IFERROR(N(INDEX(Paramètres!$D$9:$D$38,MATCH(B25,Paramètres!$A$9:$A$38,0))),0)&gt;0,INDEX(Paramètres!$D$9:$D$38,MATCH(B25,Paramètres!$A$9:$A$38,0)),IFERROR(N(INDEX(Paramètres!$C$9:$C$38,MATCH(B25,Paramètres!$A$9:$A$38,0))),0)))</f>
        <v>0</v>
      </c>
      <c r="S25" s="0" t="str">
        <f aca="false">IF(OR(A25="",B25=""),"",B25&amp;"|"&amp;N(A25)&amp;"|"&amp;COUNTIFS($A$6:A25,A25,$B$6:B25,B25))</f>
        <v/>
      </c>
    </row>
    <row r="26" customFormat="false" ht="15" hidden="false" customHeight="false" outlineLevel="0" collapsed="false">
      <c r="A26" s="11"/>
      <c r="B26" s="3"/>
      <c r="C26" s="3"/>
      <c r="D26" s="12"/>
      <c r="E26" s="12"/>
      <c r="F26" s="12"/>
      <c r="G26" s="12"/>
      <c r="H26" s="12"/>
      <c r="I26" s="12"/>
      <c r="J26" s="12"/>
      <c r="K26" s="13" t="str">
        <f aca="false">IF(OR(B26="",COUNT(D26:J26)=0),"",SUM(D26:J26))</f>
        <v/>
      </c>
      <c r="L26" s="13" t="str">
        <f aca="false">IF(K26="","",MAX(0,MIN(K26,Q26-SUMIFS($K$5:$K25,$A$5:$A25,A26,$B$5:$B25,B26))))</f>
        <v/>
      </c>
      <c r="M26" s="13" t="str">
        <f aca="false">IF(K26="","",K26-L26)</f>
        <v/>
      </c>
      <c r="N26" s="14" t="str">
        <f aca="false">IF(K26="","",ROUND(L26*IFERROR(N(INDEX(Paramètres!$C$9:$C$38,MATCH(B26,Paramètres!$A$9:$A$38,0))),0)+M26*R26,2))</f>
        <v/>
      </c>
      <c r="O26" s="5" t="str">
        <f aca="false">IF(K26="","",IF(N(A26)=0,"Date à saisir",IF(WEEKDAY(A26,2)&lt;&gt;1,"Date : saisir un lundi",IF(COUNTIF(Paramètres!$A$9:$A$38,B26)=0,"Salarié hors liste",IF(COUNTIF(Paramètres!$F$9:$F$38,C26)=0,"Chantier hors liste",IF(MAX(D26:J26)&gt;Paramètres!$B$5,"Journée au-delà du seuil d'alerte",IF(SUMIFS($K$5:$K25,$A$5:$A25,A26,$B$5:$B25,B26)+K26&gt;Paramètres!$B$6,"Semaine au-delà du seuil d'alerte","OK")))))))</f>
        <v/>
      </c>
      <c r="P26" s="3"/>
      <c r="Q26" s="0" t="str">
        <f aca="false">IF(B26="","",IF(IFERROR(N(INDEX(Paramètres!$B$9:$B$38,MATCH(B26,Paramètres!$A$9:$A$38,0))),0)&gt;0,INDEX(Paramètres!$B$9:$B$38,MATCH(B26,Paramètres!$A$9:$A$38,0)),Paramètres!$B$4))</f>
        <v/>
      </c>
      <c r="R26" s="0" t="n">
        <f aca="false">IF(B26="",0,IF(IFERROR(N(INDEX(Paramètres!$D$9:$D$38,MATCH(B26,Paramètres!$A$9:$A$38,0))),0)&gt;0,INDEX(Paramètres!$D$9:$D$38,MATCH(B26,Paramètres!$A$9:$A$38,0)),IFERROR(N(INDEX(Paramètres!$C$9:$C$38,MATCH(B26,Paramètres!$A$9:$A$38,0))),0)))</f>
        <v>0</v>
      </c>
      <c r="S26" s="0" t="str">
        <f aca="false">IF(OR(A26="",B26=""),"",B26&amp;"|"&amp;N(A26)&amp;"|"&amp;COUNTIFS($A$6:A26,A26,$B$6:B26,B26))</f>
        <v/>
      </c>
    </row>
    <row r="27" customFormat="false" ht="15" hidden="false" customHeight="false" outlineLevel="0" collapsed="false">
      <c r="A27" s="11"/>
      <c r="B27" s="3"/>
      <c r="C27" s="3"/>
      <c r="D27" s="12"/>
      <c r="E27" s="12"/>
      <c r="F27" s="12"/>
      <c r="G27" s="12"/>
      <c r="H27" s="12"/>
      <c r="I27" s="12"/>
      <c r="J27" s="12"/>
      <c r="K27" s="13" t="str">
        <f aca="false">IF(OR(B27="",COUNT(D27:J27)=0),"",SUM(D27:J27))</f>
        <v/>
      </c>
      <c r="L27" s="13" t="str">
        <f aca="false">IF(K27="","",MAX(0,MIN(K27,Q27-SUMIFS($K$5:$K26,$A$5:$A26,A27,$B$5:$B26,B27))))</f>
        <v/>
      </c>
      <c r="M27" s="13" t="str">
        <f aca="false">IF(K27="","",K27-L27)</f>
        <v/>
      </c>
      <c r="N27" s="14" t="str">
        <f aca="false">IF(K27="","",ROUND(L27*IFERROR(N(INDEX(Paramètres!$C$9:$C$38,MATCH(B27,Paramètres!$A$9:$A$38,0))),0)+M27*R27,2))</f>
        <v/>
      </c>
      <c r="O27" s="5" t="str">
        <f aca="false">IF(K27="","",IF(N(A27)=0,"Date à saisir",IF(WEEKDAY(A27,2)&lt;&gt;1,"Date : saisir un lundi",IF(COUNTIF(Paramètres!$A$9:$A$38,B27)=0,"Salarié hors liste",IF(COUNTIF(Paramètres!$F$9:$F$38,C27)=0,"Chantier hors liste",IF(MAX(D27:J27)&gt;Paramètres!$B$5,"Journée au-delà du seuil d'alerte",IF(SUMIFS($K$5:$K26,$A$5:$A26,A27,$B$5:$B26,B27)+K27&gt;Paramètres!$B$6,"Semaine au-delà du seuil d'alerte","OK")))))))</f>
        <v/>
      </c>
      <c r="P27" s="3"/>
      <c r="Q27" s="0" t="str">
        <f aca="false">IF(B27="","",IF(IFERROR(N(INDEX(Paramètres!$B$9:$B$38,MATCH(B27,Paramètres!$A$9:$A$38,0))),0)&gt;0,INDEX(Paramètres!$B$9:$B$38,MATCH(B27,Paramètres!$A$9:$A$38,0)),Paramètres!$B$4))</f>
        <v/>
      </c>
      <c r="R27" s="0" t="n">
        <f aca="false">IF(B27="",0,IF(IFERROR(N(INDEX(Paramètres!$D$9:$D$38,MATCH(B27,Paramètres!$A$9:$A$38,0))),0)&gt;0,INDEX(Paramètres!$D$9:$D$38,MATCH(B27,Paramètres!$A$9:$A$38,0)),IFERROR(N(INDEX(Paramètres!$C$9:$C$38,MATCH(B27,Paramètres!$A$9:$A$38,0))),0)))</f>
        <v>0</v>
      </c>
      <c r="S27" s="0" t="str">
        <f aca="false">IF(OR(A27="",B27=""),"",B27&amp;"|"&amp;N(A27)&amp;"|"&amp;COUNTIFS($A$6:A27,A27,$B$6:B27,B27))</f>
        <v/>
      </c>
    </row>
    <row r="28" customFormat="false" ht="15" hidden="false" customHeight="false" outlineLevel="0" collapsed="false">
      <c r="A28" s="11"/>
      <c r="B28" s="3"/>
      <c r="C28" s="3"/>
      <c r="D28" s="12"/>
      <c r="E28" s="12"/>
      <c r="F28" s="12"/>
      <c r="G28" s="12"/>
      <c r="H28" s="12"/>
      <c r="I28" s="12"/>
      <c r="J28" s="12"/>
      <c r="K28" s="13" t="str">
        <f aca="false">IF(OR(B28="",COUNT(D28:J28)=0),"",SUM(D28:J28))</f>
        <v/>
      </c>
      <c r="L28" s="13" t="str">
        <f aca="false">IF(K28="","",MAX(0,MIN(K28,Q28-SUMIFS($K$5:$K27,$A$5:$A27,A28,$B$5:$B27,B28))))</f>
        <v/>
      </c>
      <c r="M28" s="13" t="str">
        <f aca="false">IF(K28="","",K28-L28)</f>
        <v/>
      </c>
      <c r="N28" s="14" t="str">
        <f aca="false">IF(K28="","",ROUND(L28*IFERROR(N(INDEX(Paramètres!$C$9:$C$38,MATCH(B28,Paramètres!$A$9:$A$38,0))),0)+M28*R28,2))</f>
        <v/>
      </c>
      <c r="O28" s="5" t="str">
        <f aca="false">IF(K28="","",IF(N(A28)=0,"Date à saisir",IF(WEEKDAY(A28,2)&lt;&gt;1,"Date : saisir un lundi",IF(COUNTIF(Paramètres!$A$9:$A$38,B28)=0,"Salarié hors liste",IF(COUNTIF(Paramètres!$F$9:$F$38,C28)=0,"Chantier hors liste",IF(MAX(D28:J28)&gt;Paramètres!$B$5,"Journée au-delà du seuil d'alerte",IF(SUMIFS($K$5:$K27,$A$5:$A27,A28,$B$5:$B27,B28)+K28&gt;Paramètres!$B$6,"Semaine au-delà du seuil d'alerte","OK")))))))</f>
        <v/>
      </c>
      <c r="P28" s="3"/>
      <c r="Q28" s="0" t="str">
        <f aca="false">IF(B28="","",IF(IFERROR(N(INDEX(Paramètres!$B$9:$B$38,MATCH(B28,Paramètres!$A$9:$A$38,0))),0)&gt;0,INDEX(Paramètres!$B$9:$B$38,MATCH(B28,Paramètres!$A$9:$A$38,0)),Paramètres!$B$4))</f>
        <v/>
      </c>
      <c r="R28" s="0" t="n">
        <f aca="false">IF(B28="",0,IF(IFERROR(N(INDEX(Paramètres!$D$9:$D$38,MATCH(B28,Paramètres!$A$9:$A$38,0))),0)&gt;0,INDEX(Paramètres!$D$9:$D$38,MATCH(B28,Paramètres!$A$9:$A$38,0)),IFERROR(N(INDEX(Paramètres!$C$9:$C$38,MATCH(B28,Paramètres!$A$9:$A$38,0))),0)))</f>
        <v>0</v>
      </c>
      <c r="S28" s="0" t="str">
        <f aca="false">IF(OR(A28="",B28=""),"",B28&amp;"|"&amp;N(A28)&amp;"|"&amp;COUNTIFS($A$6:A28,A28,$B$6:B28,B28))</f>
        <v/>
      </c>
    </row>
    <row r="29" customFormat="false" ht="15" hidden="false" customHeight="false" outlineLevel="0" collapsed="false">
      <c r="A29" s="11"/>
      <c r="B29" s="3"/>
      <c r="C29" s="3"/>
      <c r="D29" s="12"/>
      <c r="E29" s="12"/>
      <c r="F29" s="12"/>
      <c r="G29" s="12"/>
      <c r="H29" s="12"/>
      <c r="I29" s="12"/>
      <c r="J29" s="12"/>
      <c r="K29" s="13" t="str">
        <f aca="false">IF(OR(B29="",COUNT(D29:J29)=0),"",SUM(D29:J29))</f>
        <v/>
      </c>
      <c r="L29" s="13" t="str">
        <f aca="false">IF(K29="","",MAX(0,MIN(K29,Q29-SUMIFS($K$5:$K28,$A$5:$A28,A29,$B$5:$B28,B29))))</f>
        <v/>
      </c>
      <c r="M29" s="13" t="str">
        <f aca="false">IF(K29="","",K29-L29)</f>
        <v/>
      </c>
      <c r="N29" s="14" t="str">
        <f aca="false">IF(K29="","",ROUND(L29*IFERROR(N(INDEX(Paramètres!$C$9:$C$38,MATCH(B29,Paramètres!$A$9:$A$38,0))),0)+M29*R29,2))</f>
        <v/>
      </c>
      <c r="O29" s="5" t="str">
        <f aca="false">IF(K29="","",IF(N(A29)=0,"Date à saisir",IF(WEEKDAY(A29,2)&lt;&gt;1,"Date : saisir un lundi",IF(COUNTIF(Paramètres!$A$9:$A$38,B29)=0,"Salarié hors liste",IF(COUNTIF(Paramètres!$F$9:$F$38,C29)=0,"Chantier hors liste",IF(MAX(D29:J29)&gt;Paramètres!$B$5,"Journée au-delà du seuil d'alerte",IF(SUMIFS($K$5:$K28,$A$5:$A28,A29,$B$5:$B28,B29)+K29&gt;Paramètres!$B$6,"Semaine au-delà du seuil d'alerte","OK")))))))</f>
        <v/>
      </c>
      <c r="P29" s="3"/>
      <c r="Q29" s="0" t="str">
        <f aca="false">IF(B29="","",IF(IFERROR(N(INDEX(Paramètres!$B$9:$B$38,MATCH(B29,Paramètres!$A$9:$A$38,0))),0)&gt;0,INDEX(Paramètres!$B$9:$B$38,MATCH(B29,Paramètres!$A$9:$A$38,0)),Paramètres!$B$4))</f>
        <v/>
      </c>
      <c r="R29" s="0" t="n">
        <f aca="false">IF(B29="",0,IF(IFERROR(N(INDEX(Paramètres!$D$9:$D$38,MATCH(B29,Paramètres!$A$9:$A$38,0))),0)&gt;0,INDEX(Paramètres!$D$9:$D$38,MATCH(B29,Paramètres!$A$9:$A$38,0)),IFERROR(N(INDEX(Paramètres!$C$9:$C$38,MATCH(B29,Paramètres!$A$9:$A$38,0))),0)))</f>
        <v>0</v>
      </c>
      <c r="S29" s="0" t="str">
        <f aca="false">IF(OR(A29="",B29=""),"",B29&amp;"|"&amp;N(A29)&amp;"|"&amp;COUNTIFS($A$6:A29,A29,$B$6:B29,B29))</f>
        <v/>
      </c>
    </row>
    <row r="30" customFormat="false" ht="15" hidden="false" customHeight="false" outlineLevel="0" collapsed="false">
      <c r="A30" s="11"/>
      <c r="B30" s="3"/>
      <c r="C30" s="3"/>
      <c r="D30" s="12"/>
      <c r="E30" s="12"/>
      <c r="F30" s="12"/>
      <c r="G30" s="12"/>
      <c r="H30" s="12"/>
      <c r="I30" s="12"/>
      <c r="J30" s="12"/>
      <c r="K30" s="13" t="str">
        <f aca="false">IF(OR(B30="",COUNT(D30:J30)=0),"",SUM(D30:J30))</f>
        <v/>
      </c>
      <c r="L30" s="13" t="str">
        <f aca="false">IF(K30="","",MAX(0,MIN(K30,Q30-SUMIFS($K$5:$K29,$A$5:$A29,A30,$B$5:$B29,B30))))</f>
        <v/>
      </c>
      <c r="M30" s="13" t="str">
        <f aca="false">IF(K30="","",K30-L30)</f>
        <v/>
      </c>
      <c r="N30" s="14" t="str">
        <f aca="false">IF(K30="","",ROUND(L30*IFERROR(N(INDEX(Paramètres!$C$9:$C$38,MATCH(B30,Paramètres!$A$9:$A$38,0))),0)+M30*R30,2))</f>
        <v/>
      </c>
      <c r="O30" s="5" t="str">
        <f aca="false">IF(K30="","",IF(N(A30)=0,"Date à saisir",IF(WEEKDAY(A30,2)&lt;&gt;1,"Date : saisir un lundi",IF(COUNTIF(Paramètres!$A$9:$A$38,B30)=0,"Salarié hors liste",IF(COUNTIF(Paramètres!$F$9:$F$38,C30)=0,"Chantier hors liste",IF(MAX(D30:J30)&gt;Paramètres!$B$5,"Journée au-delà du seuil d'alerte",IF(SUMIFS($K$5:$K29,$A$5:$A29,A30,$B$5:$B29,B30)+K30&gt;Paramètres!$B$6,"Semaine au-delà du seuil d'alerte","OK")))))))</f>
        <v/>
      </c>
      <c r="P30" s="3"/>
      <c r="Q30" s="0" t="str">
        <f aca="false">IF(B30="","",IF(IFERROR(N(INDEX(Paramètres!$B$9:$B$38,MATCH(B30,Paramètres!$A$9:$A$38,0))),0)&gt;0,INDEX(Paramètres!$B$9:$B$38,MATCH(B30,Paramètres!$A$9:$A$38,0)),Paramètres!$B$4))</f>
        <v/>
      </c>
      <c r="R30" s="0" t="n">
        <f aca="false">IF(B30="",0,IF(IFERROR(N(INDEX(Paramètres!$D$9:$D$38,MATCH(B30,Paramètres!$A$9:$A$38,0))),0)&gt;0,INDEX(Paramètres!$D$9:$D$38,MATCH(B30,Paramètres!$A$9:$A$38,0)),IFERROR(N(INDEX(Paramètres!$C$9:$C$38,MATCH(B30,Paramètres!$A$9:$A$38,0))),0)))</f>
        <v>0</v>
      </c>
      <c r="S30" s="0" t="str">
        <f aca="false">IF(OR(A30="",B30=""),"",B30&amp;"|"&amp;N(A30)&amp;"|"&amp;COUNTIFS($A$6:A30,A30,$B$6:B30,B30))</f>
        <v/>
      </c>
    </row>
    <row r="31" customFormat="false" ht="15" hidden="false" customHeight="false" outlineLevel="0" collapsed="false">
      <c r="A31" s="11"/>
      <c r="B31" s="3"/>
      <c r="C31" s="3"/>
      <c r="D31" s="12"/>
      <c r="E31" s="12"/>
      <c r="F31" s="12"/>
      <c r="G31" s="12"/>
      <c r="H31" s="12"/>
      <c r="I31" s="12"/>
      <c r="J31" s="12"/>
      <c r="K31" s="13" t="str">
        <f aca="false">IF(OR(B31="",COUNT(D31:J31)=0),"",SUM(D31:J31))</f>
        <v/>
      </c>
      <c r="L31" s="13" t="str">
        <f aca="false">IF(K31="","",MAX(0,MIN(K31,Q31-SUMIFS($K$5:$K30,$A$5:$A30,A31,$B$5:$B30,B31))))</f>
        <v/>
      </c>
      <c r="M31" s="13" t="str">
        <f aca="false">IF(K31="","",K31-L31)</f>
        <v/>
      </c>
      <c r="N31" s="14" t="str">
        <f aca="false">IF(K31="","",ROUND(L31*IFERROR(N(INDEX(Paramètres!$C$9:$C$38,MATCH(B31,Paramètres!$A$9:$A$38,0))),0)+M31*R31,2))</f>
        <v/>
      </c>
      <c r="O31" s="5" t="str">
        <f aca="false">IF(K31="","",IF(N(A31)=0,"Date à saisir",IF(WEEKDAY(A31,2)&lt;&gt;1,"Date : saisir un lundi",IF(COUNTIF(Paramètres!$A$9:$A$38,B31)=0,"Salarié hors liste",IF(COUNTIF(Paramètres!$F$9:$F$38,C31)=0,"Chantier hors liste",IF(MAX(D31:J31)&gt;Paramètres!$B$5,"Journée au-delà du seuil d'alerte",IF(SUMIFS($K$5:$K30,$A$5:$A30,A31,$B$5:$B30,B31)+K31&gt;Paramètres!$B$6,"Semaine au-delà du seuil d'alerte","OK")))))))</f>
        <v/>
      </c>
      <c r="P31" s="3"/>
      <c r="Q31" s="0" t="str">
        <f aca="false">IF(B31="","",IF(IFERROR(N(INDEX(Paramètres!$B$9:$B$38,MATCH(B31,Paramètres!$A$9:$A$38,0))),0)&gt;0,INDEX(Paramètres!$B$9:$B$38,MATCH(B31,Paramètres!$A$9:$A$38,0)),Paramètres!$B$4))</f>
        <v/>
      </c>
      <c r="R31" s="0" t="n">
        <f aca="false">IF(B31="",0,IF(IFERROR(N(INDEX(Paramètres!$D$9:$D$38,MATCH(B31,Paramètres!$A$9:$A$38,0))),0)&gt;0,INDEX(Paramètres!$D$9:$D$38,MATCH(B31,Paramètres!$A$9:$A$38,0)),IFERROR(N(INDEX(Paramètres!$C$9:$C$38,MATCH(B31,Paramètres!$A$9:$A$38,0))),0)))</f>
        <v>0</v>
      </c>
      <c r="S31" s="0" t="str">
        <f aca="false">IF(OR(A31="",B31=""),"",B31&amp;"|"&amp;N(A31)&amp;"|"&amp;COUNTIFS($A$6:A31,A31,$B$6:B31,B31))</f>
        <v/>
      </c>
    </row>
    <row r="32" customFormat="false" ht="15" hidden="false" customHeight="false" outlineLevel="0" collapsed="false">
      <c r="A32" s="11"/>
      <c r="B32" s="3"/>
      <c r="C32" s="3"/>
      <c r="D32" s="12"/>
      <c r="E32" s="12"/>
      <c r="F32" s="12"/>
      <c r="G32" s="12"/>
      <c r="H32" s="12"/>
      <c r="I32" s="12"/>
      <c r="J32" s="12"/>
      <c r="K32" s="13" t="str">
        <f aca="false">IF(OR(B32="",COUNT(D32:J32)=0),"",SUM(D32:J32))</f>
        <v/>
      </c>
      <c r="L32" s="13" t="str">
        <f aca="false">IF(K32="","",MAX(0,MIN(K32,Q32-SUMIFS($K$5:$K31,$A$5:$A31,A32,$B$5:$B31,B32))))</f>
        <v/>
      </c>
      <c r="M32" s="13" t="str">
        <f aca="false">IF(K32="","",K32-L32)</f>
        <v/>
      </c>
      <c r="N32" s="14" t="str">
        <f aca="false">IF(K32="","",ROUND(L32*IFERROR(N(INDEX(Paramètres!$C$9:$C$38,MATCH(B32,Paramètres!$A$9:$A$38,0))),0)+M32*R32,2))</f>
        <v/>
      </c>
      <c r="O32" s="5" t="str">
        <f aca="false">IF(K32="","",IF(N(A32)=0,"Date à saisir",IF(WEEKDAY(A32,2)&lt;&gt;1,"Date : saisir un lundi",IF(COUNTIF(Paramètres!$A$9:$A$38,B32)=0,"Salarié hors liste",IF(COUNTIF(Paramètres!$F$9:$F$38,C32)=0,"Chantier hors liste",IF(MAX(D32:J32)&gt;Paramètres!$B$5,"Journée au-delà du seuil d'alerte",IF(SUMIFS($K$5:$K31,$A$5:$A31,A32,$B$5:$B31,B32)+K32&gt;Paramètres!$B$6,"Semaine au-delà du seuil d'alerte","OK")))))))</f>
        <v/>
      </c>
      <c r="P32" s="3"/>
      <c r="Q32" s="0" t="str">
        <f aca="false">IF(B32="","",IF(IFERROR(N(INDEX(Paramètres!$B$9:$B$38,MATCH(B32,Paramètres!$A$9:$A$38,0))),0)&gt;0,INDEX(Paramètres!$B$9:$B$38,MATCH(B32,Paramètres!$A$9:$A$38,0)),Paramètres!$B$4))</f>
        <v/>
      </c>
      <c r="R32" s="0" t="n">
        <f aca="false">IF(B32="",0,IF(IFERROR(N(INDEX(Paramètres!$D$9:$D$38,MATCH(B32,Paramètres!$A$9:$A$38,0))),0)&gt;0,INDEX(Paramètres!$D$9:$D$38,MATCH(B32,Paramètres!$A$9:$A$38,0)),IFERROR(N(INDEX(Paramètres!$C$9:$C$38,MATCH(B32,Paramètres!$A$9:$A$38,0))),0)))</f>
        <v>0</v>
      </c>
      <c r="S32" s="0" t="str">
        <f aca="false">IF(OR(A32="",B32=""),"",B32&amp;"|"&amp;N(A32)&amp;"|"&amp;COUNTIFS($A$6:A32,A32,$B$6:B32,B32))</f>
        <v/>
      </c>
    </row>
    <row r="33" customFormat="false" ht="15" hidden="false" customHeight="false" outlineLevel="0" collapsed="false">
      <c r="A33" s="11"/>
      <c r="B33" s="3"/>
      <c r="C33" s="3"/>
      <c r="D33" s="12"/>
      <c r="E33" s="12"/>
      <c r="F33" s="12"/>
      <c r="G33" s="12"/>
      <c r="H33" s="12"/>
      <c r="I33" s="12"/>
      <c r="J33" s="12"/>
      <c r="K33" s="13" t="str">
        <f aca="false">IF(OR(B33="",COUNT(D33:J33)=0),"",SUM(D33:J33))</f>
        <v/>
      </c>
      <c r="L33" s="13" t="str">
        <f aca="false">IF(K33="","",MAX(0,MIN(K33,Q33-SUMIFS($K$5:$K32,$A$5:$A32,A33,$B$5:$B32,B33))))</f>
        <v/>
      </c>
      <c r="M33" s="13" t="str">
        <f aca="false">IF(K33="","",K33-L33)</f>
        <v/>
      </c>
      <c r="N33" s="14" t="str">
        <f aca="false">IF(K33="","",ROUND(L33*IFERROR(N(INDEX(Paramètres!$C$9:$C$38,MATCH(B33,Paramètres!$A$9:$A$38,0))),0)+M33*R33,2))</f>
        <v/>
      </c>
      <c r="O33" s="5" t="str">
        <f aca="false">IF(K33="","",IF(N(A33)=0,"Date à saisir",IF(WEEKDAY(A33,2)&lt;&gt;1,"Date : saisir un lundi",IF(COUNTIF(Paramètres!$A$9:$A$38,B33)=0,"Salarié hors liste",IF(COUNTIF(Paramètres!$F$9:$F$38,C33)=0,"Chantier hors liste",IF(MAX(D33:J33)&gt;Paramètres!$B$5,"Journée au-delà du seuil d'alerte",IF(SUMIFS($K$5:$K32,$A$5:$A32,A33,$B$5:$B32,B33)+K33&gt;Paramètres!$B$6,"Semaine au-delà du seuil d'alerte","OK")))))))</f>
        <v/>
      </c>
      <c r="P33" s="3"/>
      <c r="Q33" s="0" t="str">
        <f aca="false">IF(B33="","",IF(IFERROR(N(INDEX(Paramètres!$B$9:$B$38,MATCH(B33,Paramètres!$A$9:$A$38,0))),0)&gt;0,INDEX(Paramètres!$B$9:$B$38,MATCH(B33,Paramètres!$A$9:$A$38,0)),Paramètres!$B$4))</f>
        <v/>
      </c>
      <c r="R33" s="0" t="n">
        <f aca="false">IF(B33="",0,IF(IFERROR(N(INDEX(Paramètres!$D$9:$D$38,MATCH(B33,Paramètres!$A$9:$A$38,0))),0)&gt;0,INDEX(Paramètres!$D$9:$D$38,MATCH(B33,Paramètres!$A$9:$A$38,0)),IFERROR(N(INDEX(Paramètres!$C$9:$C$38,MATCH(B33,Paramètres!$A$9:$A$38,0))),0)))</f>
        <v>0</v>
      </c>
      <c r="S33" s="0" t="str">
        <f aca="false">IF(OR(A33="",B33=""),"",B33&amp;"|"&amp;N(A33)&amp;"|"&amp;COUNTIFS($A$6:A33,A33,$B$6:B33,B33))</f>
        <v/>
      </c>
    </row>
    <row r="34" customFormat="false" ht="15" hidden="false" customHeight="false" outlineLevel="0" collapsed="false">
      <c r="A34" s="11"/>
      <c r="B34" s="3"/>
      <c r="C34" s="3"/>
      <c r="D34" s="12"/>
      <c r="E34" s="12"/>
      <c r="F34" s="12"/>
      <c r="G34" s="12"/>
      <c r="H34" s="12"/>
      <c r="I34" s="12"/>
      <c r="J34" s="12"/>
      <c r="K34" s="13" t="str">
        <f aca="false">IF(OR(B34="",COUNT(D34:J34)=0),"",SUM(D34:J34))</f>
        <v/>
      </c>
      <c r="L34" s="13" t="str">
        <f aca="false">IF(K34="","",MAX(0,MIN(K34,Q34-SUMIFS($K$5:$K33,$A$5:$A33,A34,$B$5:$B33,B34))))</f>
        <v/>
      </c>
      <c r="M34" s="13" t="str">
        <f aca="false">IF(K34="","",K34-L34)</f>
        <v/>
      </c>
      <c r="N34" s="14" t="str">
        <f aca="false">IF(K34="","",ROUND(L34*IFERROR(N(INDEX(Paramètres!$C$9:$C$38,MATCH(B34,Paramètres!$A$9:$A$38,0))),0)+M34*R34,2))</f>
        <v/>
      </c>
      <c r="O34" s="5" t="str">
        <f aca="false">IF(K34="","",IF(N(A34)=0,"Date à saisir",IF(WEEKDAY(A34,2)&lt;&gt;1,"Date : saisir un lundi",IF(COUNTIF(Paramètres!$A$9:$A$38,B34)=0,"Salarié hors liste",IF(COUNTIF(Paramètres!$F$9:$F$38,C34)=0,"Chantier hors liste",IF(MAX(D34:J34)&gt;Paramètres!$B$5,"Journée au-delà du seuil d'alerte",IF(SUMIFS($K$5:$K33,$A$5:$A33,A34,$B$5:$B33,B34)+K34&gt;Paramètres!$B$6,"Semaine au-delà du seuil d'alerte","OK")))))))</f>
        <v/>
      </c>
      <c r="P34" s="3"/>
      <c r="Q34" s="0" t="str">
        <f aca="false">IF(B34="","",IF(IFERROR(N(INDEX(Paramètres!$B$9:$B$38,MATCH(B34,Paramètres!$A$9:$A$38,0))),0)&gt;0,INDEX(Paramètres!$B$9:$B$38,MATCH(B34,Paramètres!$A$9:$A$38,0)),Paramètres!$B$4))</f>
        <v/>
      </c>
      <c r="R34" s="0" t="n">
        <f aca="false">IF(B34="",0,IF(IFERROR(N(INDEX(Paramètres!$D$9:$D$38,MATCH(B34,Paramètres!$A$9:$A$38,0))),0)&gt;0,INDEX(Paramètres!$D$9:$D$38,MATCH(B34,Paramètres!$A$9:$A$38,0)),IFERROR(N(INDEX(Paramètres!$C$9:$C$38,MATCH(B34,Paramètres!$A$9:$A$38,0))),0)))</f>
        <v>0</v>
      </c>
      <c r="S34" s="0" t="str">
        <f aca="false">IF(OR(A34="",B34=""),"",B34&amp;"|"&amp;N(A34)&amp;"|"&amp;COUNTIFS($A$6:A34,A34,$B$6:B34,B34))</f>
        <v/>
      </c>
    </row>
    <row r="35" customFormat="false" ht="15" hidden="false" customHeight="false" outlineLevel="0" collapsed="false">
      <c r="A35" s="11"/>
      <c r="B35" s="3"/>
      <c r="C35" s="3"/>
      <c r="D35" s="12"/>
      <c r="E35" s="12"/>
      <c r="F35" s="12"/>
      <c r="G35" s="12"/>
      <c r="H35" s="12"/>
      <c r="I35" s="12"/>
      <c r="J35" s="12"/>
      <c r="K35" s="13" t="str">
        <f aca="false">IF(OR(B35="",COUNT(D35:J35)=0),"",SUM(D35:J35))</f>
        <v/>
      </c>
      <c r="L35" s="13" t="str">
        <f aca="false">IF(K35="","",MAX(0,MIN(K35,Q35-SUMIFS($K$5:$K34,$A$5:$A34,A35,$B$5:$B34,B35))))</f>
        <v/>
      </c>
      <c r="M35" s="13" t="str">
        <f aca="false">IF(K35="","",K35-L35)</f>
        <v/>
      </c>
      <c r="N35" s="14" t="str">
        <f aca="false">IF(K35="","",ROUND(L35*IFERROR(N(INDEX(Paramètres!$C$9:$C$38,MATCH(B35,Paramètres!$A$9:$A$38,0))),0)+M35*R35,2))</f>
        <v/>
      </c>
      <c r="O35" s="5" t="str">
        <f aca="false">IF(K35="","",IF(N(A35)=0,"Date à saisir",IF(WEEKDAY(A35,2)&lt;&gt;1,"Date : saisir un lundi",IF(COUNTIF(Paramètres!$A$9:$A$38,B35)=0,"Salarié hors liste",IF(COUNTIF(Paramètres!$F$9:$F$38,C35)=0,"Chantier hors liste",IF(MAX(D35:J35)&gt;Paramètres!$B$5,"Journée au-delà du seuil d'alerte",IF(SUMIFS($K$5:$K34,$A$5:$A34,A35,$B$5:$B34,B35)+K35&gt;Paramètres!$B$6,"Semaine au-delà du seuil d'alerte","OK")))))))</f>
        <v/>
      </c>
      <c r="P35" s="3"/>
      <c r="Q35" s="0" t="str">
        <f aca="false">IF(B35="","",IF(IFERROR(N(INDEX(Paramètres!$B$9:$B$38,MATCH(B35,Paramètres!$A$9:$A$38,0))),0)&gt;0,INDEX(Paramètres!$B$9:$B$38,MATCH(B35,Paramètres!$A$9:$A$38,0)),Paramètres!$B$4))</f>
        <v/>
      </c>
      <c r="R35" s="0" t="n">
        <f aca="false">IF(B35="",0,IF(IFERROR(N(INDEX(Paramètres!$D$9:$D$38,MATCH(B35,Paramètres!$A$9:$A$38,0))),0)&gt;0,INDEX(Paramètres!$D$9:$D$38,MATCH(B35,Paramètres!$A$9:$A$38,0)),IFERROR(N(INDEX(Paramètres!$C$9:$C$38,MATCH(B35,Paramètres!$A$9:$A$38,0))),0)))</f>
        <v>0</v>
      </c>
      <c r="S35" s="0" t="str">
        <f aca="false">IF(OR(A35="",B35=""),"",B35&amp;"|"&amp;N(A35)&amp;"|"&amp;COUNTIFS($A$6:A35,A35,$B$6:B35,B35))</f>
        <v/>
      </c>
    </row>
    <row r="36" customFormat="false" ht="15" hidden="false" customHeight="false" outlineLevel="0" collapsed="false">
      <c r="A36" s="11"/>
      <c r="B36" s="3"/>
      <c r="C36" s="3"/>
      <c r="D36" s="12"/>
      <c r="E36" s="12"/>
      <c r="F36" s="12"/>
      <c r="G36" s="12"/>
      <c r="H36" s="12"/>
      <c r="I36" s="12"/>
      <c r="J36" s="12"/>
      <c r="K36" s="13" t="str">
        <f aca="false">IF(OR(B36="",COUNT(D36:J36)=0),"",SUM(D36:J36))</f>
        <v/>
      </c>
      <c r="L36" s="13" t="str">
        <f aca="false">IF(K36="","",MAX(0,MIN(K36,Q36-SUMIFS($K$5:$K35,$A$5:$A35,A36,$B$5:$B35,B36))))</f>
        <v/>
      </c>
      <c r="M36" s="13" t="str">
        <f aca="false">IF(K36="","",K36-L36)</f>
        <v/>
      </c>
      <c r="N36" s="14" t="str">
        <f aca="false">IF(K36="","",ROUND(L36*IFERROR(N(INDEX(Paramètres!$C$9:$C$38,MATCH(B36,Paramètres!$A$9:$A$38,0))),0)+M36*R36,2))</f>
        <v/>
      </c>
      <c r="O36" s="5" t="str">
        <f aca="false">IF(K36="","",IF(N(A36)=0,"Date à saisir",IF(WEEKDAY(A36,2)&lt;&gt;1,"Date : saisir un lundi",IF(COUNTIF(Paramètres!$A$9:$A$38,B36)=0,"Salarié hors liste",IF(COUNTIF(Paramètres!$F$9:$F$38,C36)=0,"Chantier hors liste",IF(MAX(D36:J36)&gt;Paramètres!$B$5,"Journée au-delà du seuil d'alerte",IF(SUMIFS($K$5:$K35,$A$5:$A35,A36,$B$5:$B35,B36)+K36&gt;Paramètres!$B$6,"Semaine au-delà du seuil d'alerte","OK")))))))</f>
        <v/>
      </c>
      <c r="P36" s="3"/>
      <c r="Q36" s="0" t="str">
        <f aca="false">IF(B36="","",IF(IFERROR(N(INDEX(Paramètres!$B$9:$B$38,MATCH(B36,Paramètres!$A$9:$A$38,0))),0)&gt;0,INDEX(Paramètres!$B$9:$B$38,MATCH(B36,Paramètres!$A$9:$A$38,0)),Paramètres!$B$4))</f>
        <v/>
      </c>
      <c r="R36" s="0" t="n">
        <f aca="false">IF(B36="",0,IF(IFERROR(N(INDEX(Paramètres!$D$9:$D$38,MATCH(B36,Paramètres!$A$9:$A$38,0))),0)&gt;0,INDEX(Paramètres!$D$9:$D$38,MATCH(B36,Paramètres!$A$9:$A$38,0)),IFERROR(N(INDEX(Paramètres!$C$9:$C$38,MATCH(B36,Paramètres!$A$9:$A$38,0))),0)))</f>
        <v>0</v>
      </c>
      <c r="S36" s="0" t="str">
        <f aca="false">IF(OR(A36="",B36=""),"",B36&amp;"|"&amp;N(A36)&amp;"|"&amp;COUNTIFS($A$6:A36,A36,$B$6:B36,B36))</f>
        <v/>
      </c>
    </row>
    <row r="37" customFormat="false" ht="15" hidden="false" customHeight="false" outlineLevel="0" collapsed="false">
      <c r="A37" s="11"/>
      <c r="B37" s="3"/>
      <c r="C37" s="3"/>
      <c r="D37" s="12"/>
      <c r="E37" s="12"/>
      <c r="F37" s="12"/>
      <c r="G37" s="12"/>
      <c r="H37" s="12"/>
      <c r="I37" s="12"/>
      <c r="J37" s="12"/>
      <c r="K37" s="13" t="str">
        <f aca="false">IF(OR(B37="",COUNT(D37:J37)=0),"",SUM(D37:J37))</f>
        <v/>
      </c>
      <c r="L37" s="13" t="str">
        <f aca="false">IF(K37="","",MAX(0,MIN(K37,Q37-SUMIFS($K$5:$K36,$A$5:$A36,A37,$B$5:$B36,B37))))</f>
        <v/>
      </c>
      <c r="M37" s="13" t="str">
        <f aca="false">IF(K37="","",K37-L37)</f>
        <v/>
      </c>
      <c r="N37" s="14" t="str">
        <f aca="false">IF(K37="","",ROUND(L37*IFERROR(N(INDEX(Paramètres!$C$9:$C$38,MATCH(B37,Paramètres!$A$9:$A$38,0))),0)+M37*R37,2))</f>
        <v/>
      </c>
      <c r="O37" s="5" t="str">
        <f aca="false">IF(K37="","",IF(N(A37)=0,"Date à saisir",IF(WEEKDAY(A37,2)&lt;&gt;1,"Date : saisir un lundi",IF(COUNTIF(Paramètres!$A$9:$A$38,B37)=0,"Salarié hors liste",IF(COUNTIF(Paramètres!$F$9:$F$38,C37)=0,"Chantier hors liste",IF(MAX(D37:J37)&gt;Paramètres!$B$5,"Journée au-delà du seuil d'alerte",IF(SUMIFS($K$5:$K36,$A$5:$A36,A37,$B$5:$B36,B37)+K37&gt;Paramètres!$B$6,"Semaine au-delà du seuil d'alerte","OK")))))))</f>
        <v/>
      </c>
      <c r="P37" s="3"/>
      <c r="Q37" s="0" t="str">
        <f aca="false">IF(B37="","",IF(IFERROR(N(INDEX(Paramètres!$B$9:$B$38,MATCH(B37,Paramètres!$A$9:$A$38,0))),0)&gt;0,INDEX(Paramètres!$B$9:$B$38,MATCH(B37,Paramètres!$A$9:$A$38,0)),Paramètres!$B$4))</f>
        <v/>
      </c>
      <c r="R37" s="0" t="n">
        <f aca="false">IF(B37="",0,IF(IFERROR(N(INDEX(Paramètres!$D$9:$D$38,MATCH(B37,Paramètres!$A$9:$A$38,0))),0)&gt;0,INDEX(Paramètres!$D$9:$D$38,MATCH(B37,Paramètres!$A$9:$A$38,0)),IFERROR(N(INDEX(Paramètres!$C$9:$C$38,MATCH(B37,Paramètres!$A$9:$A$38,0))),0)))</f>
        <v>0</v>
      </c>
      <c r="S37" s="0" t="str">
        <f aca="false">IF(OR(A37="",B37=""),"",B37&amp;"|"&amp;N(A37)&amp;"|"&amp;COUNTIFS($A$6:A37,A37,$B$6:B37,B37))</f>
        <v/>
      </c>
    </row>
    <row r="38" customFormat="false" ht="15" hidden="false" customHeight="false" outlineLevel="0" collapsed="false">
      <c r="A38" s="11"/>
      <c r="B38" s="3"/>
      <c r="C38" s="3"/>
      <c r="D38" s="12"/>
      <c r="E38" s="12"/>
      <c r="F38" s="12"/>
      <c r="G38" s="12"/>
      <c r="H38" s="12"/>
      <c r="I38" s="12"/>
      <c r="J38" s="12"/>
      <c r="K38" s="13" t="str">
        <f aca="false">IF(OR(B38="",COUNT(D38:J38)=0),"",SUM(D38:J38))</f>
        <v/>
      </c>
      <c r="L38" s="13" t="str">
        <f aca="false">IF(K38="","",MAX(0,MIN(K38,Q38-SUMIFS($K$5:$K37,$A$5:$A37,A38,$B$5:$B37,B38))))</f>
        <v/>
      </c>
      <c r="M38" s="13" t="str">
        <f aca="false">IF(K38="","",K38-L38)</f>
        <v/>
      </c>
      <c r="N38" s="14" t="str">
        <f aca="false">IF(K38="","",ROUND(L38*IFERROR(N(INDEX(Paramètres!$C$9:$C$38,MATCH(B38,Paramètres!$A$9:$A$38,0))),0)+M38*R38,2))</f>
        <v/>
      </c>
      <c r="O38" s="5" t="str">
        <f aca="false">IF(K38="","",IF(N(A38)=0,"Date à saisir",IF(WEEKDAY(A38,2)&lt;&gt;1,"Date : saisir un lundi",IF(COUNTIF(Paramètres!$A$9:$A$38,B38)=0,"Salarié hors liste",IF(COUNTIF(Paramètres!$F$9:$F$38,C38)=0,"Chantier hors liste",IF(MAX(D38:J38)&gt;Paramètres!$B$5,"Journée au-delà du seuil d'alerte",IF(SUMIFS($K$5:$K37,$A$5:$A37,A38,$B$5:$B37,B38)+K38&gt;Paramètres!$B$6,"Semaine au-delà du seuil d'alerte","OK")))))))</f>
        <v/>
      </c>
      <c r="P38" s="3"/>
      <c r="Q38" s="0" t="str">
        <f aca="false">IF(B38="","",IF(IFERROR(N(INDEX(Paramètres!$B$9:$B$38,MATCH(B38,Paramètres!$A$9:$A$38,0))),0)&gt;0,INDEX(Paramètres!$B$9:$B$38,MATCH(B38,Paramètres!$A$9:$A$38,0)),Paramètres!$B$4))</f>
        <v/>
      </c>
      <c r="R38" s="0" t="n">
        <f aca="false">IF(B38="",0,IF(IFERROR(N(INDEX(Paramètres!$D$9:$D$38,MATCH(B38,Paramètres!$A$9:$A$38,0))),0)&gt;0,INDEX(Paramètres!$D$9:$D$38,MATCH(B38,Paramètres!$A$9:$A$38,0)),IFERROR(N(INDEX(Paramètres!$C$9:$C$38,MATCH(B38,Paramètres!$A$9:$A$38,0))),0)))</f>
        <v>0</v>
      </c>
      <c r="S38" s="0" t="str">
        <f aca="false">IF(OR(A38="",B38=""),"",B38&amp;"|"&amp;N(A38)&amp;"|"&amp;COUNTIFS($A$6:A38,A38,$B$6:B38,B38))</f>
        <v/>
      </c>
    </row>
    <row r="39" customFormat="false" ht="15" hidden="false" customHeight="false" outlineLevel="0" collapsed="false">
      <c r="A39" s="11"/>
      <c r="B39" s="3"/>
      <c r="C39" s="3"/>
      <c r="D39" s="12"/>
      <c r="E39" s="12"/>
      <c r="F39" s="12"/>
      <c r="G39" s="12"/>
      <c r="H39" s="12"/>
      <c r="I39" s="12"/>
      <c r="J39" s="12"/>
      <c r="K39" s="13" t="str">
        <f aca="false">IF(OR(B39="",COUNT(D39:J39)=0),"",SUM(D39:J39))</f>
        <v/>
      </c>
      <c r="L39" s="13" t="str">
        <f aca="false">IF(K39="","",MAX(0,MIN(K39,Q39-SUMIFS($K$5:$K38,$A$5:$A38,A39,$B$5:$B38,B39))))</f>
        <v/>
      </c>
      <c r="M39" s="13" t="str">
        <f aca="false">IF(K39="","",K39-L39)</f>
        <v/>
      </c>
      <c r="N39" s="14" t="str">
        <f aca="false">IF(K39="","",ROUND(L39*IFERROR(N(INDEX(Paramètres!$C$9:$C$38,MATCH(B39,Paramètres!$A$9:$A$38,0))),0)+M39*R39,2))</f>
        <v/>
      </c>
      <c r="O39" s="5" t="str">
        <f aca="false">IF(K39="","",IF(N(A39)=0,"Date à saisir",IF(WEEKDAY(A39,2)&lt;&gt;1,"Date : saisir un lundi",IF(COUNTIF(Paramètres!$A$9:$A$38,B39)=0,"Salarié hors liste",IF(COUNTIF(Paramètres!$F$9:$F$38,C39)=0,"Chantier hors liste",IF(MAX(D39:J39)&gt;Paramètres!$B$5,"Journée au-delà du seuil d'alerte",IF(SUMIFS($K$5:$K38,$A$5:$A38,A39,$B$5:$B38,B39)+K39&gt;Paramètres!$B$6,"Semaine au-delà du seuil d'alerte","OK")))))))</f>
        <v/>
      </c>
      <c r="P39" s="3"/>
      <c r="Q39" s="0" t="str">
        <f aca="false">IF(B39="","",IF(IFERROR(N(INDEX(Paramètres!$B$9:$B$38,MATCH(B39,Paramètres!$A$9:$A$38,0))),0)&gt;0,INDEX(Paramètres!$B$9:$B$38,MATCH(B39,Paramètres!$A$9:$A$38,0)),Paramètres!$B$4))</f>
        <v/>
      </c>
      <c r="R39" s="0" t="n">
        <f aca="false">IF(B39="",0,IF(IFERROR(N(INDEX(Paramètres!$D$9:$D$38,MATCH(B39,Paramètres!$A$9:$A$38,0))),0)&gt;0,INDEX(Paramètres!$D$9:$D$38,MATCH(B39,Paramètres!$A$9:$A$38,0)),IFERROR(N(INDEX(Paramètres!$C$9:$C$38,MATCH(B39,Paramètres!$A$9:$A$38,0))),0)))</f>
        <v>0</v>
      </c>
      <c r="S39" s="0" t="str">
        <f aca="false">IF(OR(A39="",B39=""),"",B39&amp;"|"&amp;N(A39)&amp;"|"&amp;COUNTIFS($A$6:A39,A39,$B$6:B39,B39))</f>
        <v/>
      </c>
    </row>
    <row r="40" customFormat="false" ht="15" hidden="false" customHeight="false" outlineLevel="0" collapsed="false">
      <c r="A40" s="11"/>
      <c r="B40" s="3"/>
      <c r="C40" s="3"/>
      <c r="D40" s="12"/>
      <c r="E40" s="12"/>
      <c r="F40" s="12"/>
      <c r="G40" s="12"/>
      <c r="H40" s="12"/>
      <c r="I40" s="12"/>
      <c r="J40" s="12"/>
      <c r="K40" s="13" t="str">
        <f aca="false">IF(OR(B40="",COUNT(D40:J40)=0),"",SUM(D40:J40))</f>
        <v/>
      </c>
      <c r="L40" s="13" t="str">
        <f aca="false">IF(K40="","",MAX(0,MIN(K40,Q40-SUMIFS($K$5:$K39,$A$5:$A39,A40,$B$5:$B39,B40))))</f>
        <v/>
      </c>
      <c r="M40" s="13" t="str">
        <f aca="false">IF(K40="","",K40-L40)</f>
        <v/>
      </c>
      <c r="N40" s="14" t="str">
        <f aca="false">IF(K40="","",ROUND(L40*IFERROR(N(INDEX(Paramètres!$C$9:$C$38,MATCH(B40,Paramètres!$A$9:$A$38,0))),0)+M40*R40,2))</f>
        <v/>
      </c>
      <c r="O40" s="5" t="str">
        <f aca="false">IF(K40="","",IF(N(A40)=0,"Date à saisir",IF(WEEKDAY(A40,2)&lt;&gt;1,"Date : saisir un lundi",IF(COUNTIF(Paramètres!$A$9:$A$38,B40)=0,"Salarié hors liste",IF(COUNTIF(Paramètres!$F$9:$F$38,C40)=0,"Chantier hors liste",IF(MAX(D40:J40)&gt;Paramètres!$B$5,"Journée au-delà du seuil d'alerte",IF(SUMIFS($K$5:$K39,$A$5:$A39,A40,$B$5:$B39,B40)+K40&gt;Paramètres!$B$6,"Semaine au-delà du seuil d'alerte","OK")))))))</f>
        <v/>
      </c>
      <c r="P40" s="3"/>
      <c r="Q40" s="0" t="str">
        <f aca="false">IF(B40="","",IF(IFERROR(N(INDEX(Paramètres!$B$9:$B$38,MATCH(B40,Paramètres!$A$9:$A$38,0))),0)&gt;0,INDEX(Paramètres!$B$9:$B$38,MATCH(B40,Paramètres!$A$9:$A$38,0)),Paramètres!$B$4))</f>
        <v/>
      </c>
      <c r="R40" s="0" t="n">
        <f aca="false">IF(B40="",0,IF(IFERROR(N(INDEX(Paramètres!$D$9:$D$38,MATCH(B40,Paramètres!$A$9:$A$38,0))),0)&gt;0,INDEX(Paramètres!$D$9:$D$38,MATCH(B40,Paramètres!$A$9:$A$38,0)),IFERROR(N(INDEX(Paramètres!$C$9:$C$38,MATCH(B40,Paramètres!$A$9:$A$38,0))),0)))</f>
        <v>0</v>
      </c>
      <c r="S40" s="0" t="str">
        <f aca="false">IF(OR(A40="",B40=""),"",B40&amp;"|"&amp;N(A40)&amp;"|"&amp;COUNTIFS($A$6:A40,A40,$B$6:B40,B40))</f>
        <v/>
      </c>
    </row>
    <row r="41" customFormat="false" ht="15" hidden="false" customHeight="false" outlineLevel="0" collapsed="false">
      <c r="A41" s="11"/>
      <c r="B41" s="3"/>
      <c r="C41" s="3"/>
      <c r="D41" s="12"/>
      <c r="E41" s="12"/>
      <c r="F41" s="12"/>
      <c r="G41" s="12"/>
      <c r="H41" s="12"/>
      <c r="I41" s="12"/>
      <c r="J41" s="12"/>
      <c r="K41" s="13" t="str">
        <f aca="false">IF(OR(B41="",COUNT(D41:J41)=0),"",SUM(D41:J41))</f>
        <v/>
      </c>
      <c r="L41" s="13" t="str">
        <f aca="false">IF(K41="","",MAX(0,MIN(K41,Q41-SUMIFS($K$5:$K40,$A$5:$A40,A41,$B$5:$B40,B41))))</f>
        <v/>
      </c>
      <c r="M41" s="13" t="str">
        <f aca="false">IF(K41="","",K41-L41)</f>
        <v/>
      </c>
      <c r="N41" s="14" t="str">
        <f aca="false">IF(K41="","",ROUND(L41*IFERROR(N(INDEX(Paramètres!$C$9:$C$38,MATCH(B41,Paramètres!$A$9:$A$38,0))),0)+M41*R41,2))</f>
        <v/>
      </c>
      <c r="O41" s="5" t="str">
        <f aca="false">IF(K41="","",IF(N(A41)=0,"Date à saisir",IF(WEEKDAY(A41,2)&lt;&gt;1,"Date : saisir un lundi",IF(COUNTIF(Paramètres!$A$9:$A$38,B41)=0,"Salarié hors liste",IF(COUNTIF(Paramètres!$F$9:$F$38,C41)=0,"Chantier hors liste",IF(MAX(D41:J41)&gt;Paramètres!$B$5,"Journée au-delà du seuil d'alerte",IF(SUMIFS($K$5:$K40,$A$5:$A40,A41,$B$5:$B40,B41)+K41&gt;Paramètres!$B$6,"Semaine au-delà du seuil d'alerte","OK")))))))</f>
        <v/>
      </c>
      <c r="P41" s="3"/>
      <c r="Q41" s="0" t="str">
        <f aca="false">IF(B41="","",IF(IFERROR(N(INDEX(Paramètres!$B$9:$B$38,MATCH(B41,Paramètres!$A$9:$A$38,0))),0)&gt;0,INDEX(Paramètres!$B$9:$B$38,MATCH(B41,Paramètres!$A$9:$A$38,0)),Paramètres!$B$4))</f>
        <v/>
      </c>
      <c r="R41" s="0" t="n">
        <f aca="false">IF(B41="",0,IF(IFERROR(N(INDEX(Paramètres!$D$9:$D$38,MATCH(B41,Paramètres!$A$9:$A$38,0))),0)&gt;0,INDEX(Paramètres!$D$9:$D$38,MATCH(B41,Paramètres!$A$9:$A$38,0)),IFERROR(N(INDEX(Paramètres!$C$9:$C$38,MATCH(B41,Paramètres!$A$9:$A$38,0))),0)))</f>
        <v>0</v>
      </c>
      <c r="S41" s="0" t="str">
        <f aca="false">IF(OR(A41="",B41=""),"",B41&amp;"|"&amp;N(A41)&amp;"|"&amp;COUNTIFS($A$6:A41,A41,$B$6:B41,B41))</f>
        <v/>
      </c>
    </row>
    <row r="42" customFormat="false" ht="15" hidden="false" customHeight="false" outlineLevel="0" collapsed="false">
      <c r="A42" s="11"/>
      <c r="B42" s="3"/>
      <c r="C42" s="3"/>
      <c r="D42" s="12"/>
      <c r="E42" s="12"/>
      <c r="F42" s="12"/>
      <c r="G42" s="12"/>
      <c r="H42" s="12"/>
      <c r="I42" s="12"/>
      <c r="J42" s="12"/>
      <c r="K42" s="13" t="str">
        <f aca="false">IF(OR(B42="",COUNT(D42:J42)=0),"",SUM(D42:J42))</f>
        <v/>
      </c>
      <c r="L42" s="13" t="str">
        <f aca="false">IF(K42="","",MAX(0,MIN(K42,Q42-SUMIFS($K$5:$K41,$A$5:$A41,A42,$B$5:$B41,B42))))</f>
        <v/>
      </c>
      <c r="M42" s="13" t="str">
        <f aca="false">IF(K42="","",K42-L42)</f>
        <v/>
      </c>
      <c r="N42" s="14" t="str">
        <f aca="false">IF(K42="","",ROUND(L42*IFERROR(N(INDEX(Paramètres!$C$9:$C$38,MATCH(B42,Paramètres!$A$9:$A$38,0))),0)+M42*R42,2))</f>
        <v/>
      </c>
      <c r="O42" s="5" t="str">
        <f aca="false">IF(K42="","",IF(N(A42)=0,"Date à saisir",IF(WEEKDAY(A42,2)&lt;&gt;1,"Date : saisir un lundi",IF(COUNTIF(Paramètres!$A$9:$A$38,B42)=0,"Salarié hors liste",IF(COUNTIF(Paramètres!$F$9:$F$38,C42)=0,"Chantier hors liste",IF(MAX(D42:J42)&gt;Paramètres!$B$5,"Journée au-delà du seuil d'alerte",IF(SUMIFS($K$5:$K41,$A$5:$A41,A42,$B$5:$B41,B42)+K42&gt;Paramètres!$B$6,"Semaine au-delà du seuil d'alerte","OK")))))))</f>
        <v/>
      </c>
      <c r="P42" s="3"/>
      <c r="Q42" s="0" t="str">
        <f aca="false">IF(B42="","",IF(IFERROR(N(INDEX(Paramètres!$B$9:$B$38,MATCH(B42,Paramètres!$A$9:$A$38,0))),0)&gt;0,INDEX(Paramètres!$B$9:$B$38,MATCH(B42,Paramètres!$A$9:$A$38,0)),Paramètres!$B$4))</f>
        <v/>
      </c>
      <c r="R42" s="0" t="n">
        <f aca="false">IF(B42="",0,IF(IFERROR(N(INDEX(Paramètres!$D$9:$D$38,MATCH(B42,Paramètres!$A$9:$A$38,0))),0)&gt;0,INDEX(Paramètres!$D$9:$D$38,MATCH(B42,Paramètres!$A$9:$A$38,0)),IFERROR(N(INDEX(Paramètres!$C$9:$C$38,MATCH(B42,Paramètres!$A$9:$A$38,0))),0)))</f>
        <v>0</v>
      </c>
      <c r="S42" s="0" t="str">
        <f aca="false">IF(OR(A42="",B42=""),"",B42&amp;"|"&amp;N(A42)&amp;"|"&amp;COUNTIFS($A$6:A42,A42,$B$6:B42,B42))</f>
        <v/>
      </c>
    </row>
    <row r="43" customFormat="false" ht="15" hidden="false" customHeight="false" outlineLevel="0" collapsed="false">
      <c r="A43" s="11"/>
      <c r="B43" s="3"/>
      <c r="C43" s="3"/>
      <c r="D43" s="12"/>
      <c r="E43" s="12"/>
      <c r="F43" s="12"/>
      <c r="G43" s="12"/>
      <c r="H43" s="12"/>
      <c r="I43" s="12"/>
      <c r="J43" s="12"/>
      <c r="K43" s="13" t="str">
        <f aca="false">IF(OR(B43="",COUNT(D43:J43)=0),"",SUM(D43:J43))</f>
        <v/>
      </c>
      <c r="L43" s="13" t="str">
        <f aca="false">IF(K43="","",MAX(0,MIN(K43,Q43-SUMIFS($K$5:$K42,$A$5:$A42,A43,$B$5:$B42,B43))))</f>
        <v/>
      </c>
      <c r="M43" s="13" t="str">
        <f aca="false">IF(K43="","",K43-L43)</f>
        <v/>
      </c>
      <c r="N43" s="14" t="str">
        <f aca="false">IF(K43="","",ROUND(L43*IFERROR(N(INDEX(Paramètres!$C$9:$C$38,MATCH(B43,Paramètres!$A$9:$A$38,0))),0)+M43*R43,2))</f>
        <v/>
      </c>
      <c r="O43" s="5" t="str">
        <f aca="false">IF(K43="","",IF(N(A43)=0,"Date à saisir",IF(WEEKDAY(A43,2)&lt;&gt;1,"Date : saisir un lundi",IF(COUNTIF(Paramètres!$A$9:$A$38,B43)=0,"Salarié hors liste",IF(COUNTIF(Paramètres!$F$9:$F$38,C43)=0,"Chantier hors liste",IF(MAX(D43:J43)&gt;Paramètres!$B$5,"Journée au-delà du seuil d'alerte",IF(SUMIFS($K$5:$K42,$A$5:$A42,A43,$B$5:$B42,B43)+K43&gt;Paramètres!$B$6,"Semaine au-delà du seuil d'alerte","OK")))))))</f>
        <v/>
      </c>
      <c r="P43" s="3"/>
      <c r="Q43" s="0" t="str">
        <f aca="false">IF(B43="","",IF(IFERROR(N(INDEX(Paramètres!$B$9:$B$38,MATCH(B43,Paramètres!$A$9:$A$38,0))),0)&gt;0,INDEX(Paramètres!$B$9:$B$38,MATCH(B43,Paramètres!$A$9:$A$38,0)),Paramètres!$B$4))</f>
        <v/>
      </c>
      <c r="R43" s="0" t="n">
        <f aca="false">IF(B43="",0,IF(IFERROR(N(INDEX(Paramètres!$D$9:$D$38,MATCH(B43,Paramètres!$A$9:$A$38,0))),0)&gt;0,INDEX(Paramètres!$D$9:$D$38,MATCH(B43,Paramètres!$A$9:$A$38,0)),IFERROR(N(INDEX(Paramètres!$C$9:$C$38,MATCH(B43,Paramètres!$A$9:$A$38,0))),0)))</f>
        <v>0</v>
      </c>
      <c r="S43" s="0" t="str">
        <f aca="false">IF(OR(A43="",B43=""),"",B43&amp;"|"&amp;N(A43)&amp;"|"&amp;COUNTIFS($A$6:A43,A43,$B$6:B43,B43))</f>
        <v/>
      </c>
    </row>
    <row r="44" customFormat="false" ht="15" hidden="false" customHeight="false" outlineLevel="0" collapsed="false">
      <c r="A44" s="11"/>
      <c r="B44" s="3"/>
      <c r="C44" s="3"/>
      <c r="D44" s="12"/>
      <c r="E44" s="12"/>
      <c r="F44" s="12"/>
      <c r="G44" s="12"/>
      <c r="H44" s="12"/>
      <c r="I44" s="12"/>
      <c r="J44" s="12"/>
      <c r="K44" s="13" t="str">
        <f aca="false">IF(OR(B44="",COUNT(D44:J44)=0),"",SUM(D44:J44))</f>
        <v/>
      </c>
      <c r="L44" s="13" t="str">
        <f aca="false">IF(K44="","",MAX(0,MIN(K44,Q44-SUMIFS($K$5:$K43,$A$5:$A43,A44,$B$5:$B43,B44))))</f>
        <v/>
      </c>
      <c r="M44" s="13" t="str">
        <f aca="false">IF(K44="","",K44-L44)</f>
        <v/>
      </c>
      <c r="N44" s="14" t="str">
        <f aca="false">IF(K44="","",ROUND(L44*IFERROR(N(INDEX(Paramètres!$C$9:$C$38,MATCH(B44,Paramètres!$A$9:$A$38,0))),0)+M44*R44,2))</f>
        <v/>
      </c>
      <c r="O44" s="5" t="str">
        <f aca="false">IF(K44="","",IF(N(A44)=0,"Date à saisir",IF(WEEKDAY(A44,2)&lt;&gt;1,"Date : saisir un lundi",IF(COUNTIF(Paramètres!$A$9:$A$38,B44)=0,"Salarié hors liste",IF(COUNTIF(Paramètres!$F$9:$F$38,C44)=0,"Chantier hors liste",IF(MAX(D44:J44)&gt;Paramètres!$B$5,"Journée au-delà du seuil d'alerte",IF(SUMIFS($K$5:$K43,$A$5:$A43,A44,$B$5:$B43,B44)+K44&gt;Paramètres!$B$6,"Semaine au-delà du seuil d'alerte","OK")))))))</f>
        <v/>
      </c>
      <c r="P44" s="3"/>
      <c r="Q44" s="0" t="str">
        <f aca="false">IF(B44="","",IF(IFERROR(N(INDEX(Paramètres!$B$9:$B$38,MATCH(B44,Paramètres!$A$9:$A$38,0))),0)&gt;0,INDEX(Paramètres!$B$9:$B$38,MATCH(B44,Paramètres!$A$9:$A$38,0)),Paramètres!$B$4))</f>
        <v/>
      </c>
      <c r="R44" s="0" t="n">
        <f aca="false">IF(B44="",0,IF(IFERROR(N(INDEX(Paramètres!$D$9:$D$38,MATCH(B44,Paramètres!$A$9:$A$38,0))),0)&gt;0,INDEX(Paramètres!$D$9:$D$38,MATCH(B44,Paramètres!$A$9:$A$38,0)),IFERROR(N(INDEX(Paramètres!$C$9:$C$38,MATCH(B44,Paramètres!$A$9:$A$38,0))),0)))</f>
        <v>0</v>
      </c>
      <c r="S44" s="0" t="str">
        <f aca="false">IF(OR(A44="",B44=""),"",B44&amp;"|"&amp;N(A44)&amp;"|"&amp;COUNTIFS($A$6:A44,A44,$B$6:B44,B44))</f>
        <v/>
      </c>
    </row>
    <row r="45" customFormat="false" ht="15" hidden="false" customHeight="false" outlineLevel="0" collapsed="false">
      <c r="A45" s="11"/>
      <c r="B45" s="3"/>
      <c r="C45" s="3"/>
      <c r="D45" s="12"/>
      <c r="E45" s="12"/>
      <c r="F45" s="12"/>
      <c r="G45" s="12"/>
      <c r="H45" s="12"/>
      <c r="I45" s="12"/>
      <c r="J45" s="12"/>
      <c r="K45" s="13" t="str">
        <f aca="false">IF(OR(B45="",COUNT(D45:J45)=0),"",SUM(D45:J45))</f>
        <v/>
      </c>
      <c r="L45" s="13" t="str">
        <f aca="false">IF(K45="","",MAX(0,MIN(K45,Q45-SUMIFS($K$5:$K44,$A$5:$A44,A45,$B$5:$B44,B45))))</f>
        <v/>
      </c>
      <c r="M45" s="13" t="str">
        <f aca="false">IF(K45="","",K45-L45)</f>
        <v/>
      </c>
      <c r="N45" s="14" t="str">
        <f aca="false">IF(K45="","",ROUND(L45*IFERROR(N(INDEX(Paramètres!$C$9:$C$38,MATCH(B45,Paramètres!$A$9:$A$38,0))),0)+M45*R45,2))</f>
        <v/>
      </c>
      <c r="O45" s="5" t="str">
        <f aca="false">IF(K45="","",IF(N(A45)=0,"Date à saisir",IF(WEEKDAY(A45,2)&lt;&gt;1,"Date : saisir un lundi",IF(COUNTIF(Paramètres!$A$9:$A$38,B45)=0,"Salarié hors liste",IF(COUNTIF(Paramètres!$F$9:$F$38,C45)=0,"Chantier hors liste",IF(MAX(D45:J45)&gt;Paramètres!$B$5,"Journée au-delà du seuil d'alerte",IF(SUMIFS($K$5:$K44,$A$5:$A44,A45,$B$5:$B44,B45)+K45&gt;Paramètres!$B$6,"Semaine au-delà du seuil d'alerte","OK")))))))</f>
        <v/>
      </c>
      <c r="P45" s="3"/>
      <c r="Q45" s="0" t="str">
        <f aca="false">IF(B45="","",IF(IFERROR(N(INDEX(Paramètres!$B$9:$B$38,MATCH(B45,Paramètres!$A$9:$A$38,0))),0)&gt;0,INDEX(Paramètres!$B$9:$B$38,MATCH(B45,Paramètres!$A$9:$A$38,0)),Paramètres!$B$4))</f>
        <v/>
      </c>
      <c r="R45" s="0" t="n">
        <f aca="false">IF(B45="",0,IF(IFERROR(N(INDEX(Paramètres!$D$9:$D$38,MATCH(B45,Paramètres!$A$9:$A$38,0))),0)&gt;0,INDEX(Paramètres!$D$9:$D$38,MATCH(B45,Paramètres!$A$9:$A$38,0)),IFERROR(N(INDEX(Paramètres!$C$9:$C$38,MATCH(B45,Paramètres!$A$9:$A$38,0))),0)))</f>
        <v>0</v>
      </c>
      <c r="S45" s="0" t="str">
        <f aca="false">IF(OR(A45="",B45=""),"",B45&amp;"|"&amp;N(A45)&amp;"|"&amp;COUNTIFS($A$6:A45,A45,$B$6:B45,B45))</f>
        <v/>
      </c>
    </row>
    <row r="46" customFormat="false" ht="15" hidden="false" customHeight="false" outlineLevel="0" collapsed="false">
      <c r="A46" s="11"/>
      <c r="B46" s="3"/>
      <c r="C46" s="3"/>
      <c r="D46" s="12"/>
      <c r="E46" s="12"/>
      <c r="F46" s="12"/>
      <c r="G46" s="12"/>
      <c r="H46" s="12"/>
      <c r="I46" s="12"/>
      <c r="J46" s="12"/>
      <c r="K46" s="13" t="str">
        <f aca="false">IF(OR(B46="",COUNT(D46:J46)=0),"",SUM(D46:J46))</f>
        <v/>
      </c>
      <c r="L46" s="13" t="str">
        <f aca="false">IF(K46="","",MAX(0,MIN(K46,Q46-SUMIFS($K$5:$K45,$A$5:$A45,A46,$B$5:$B45,B46))))</f>
        <v/>
      </c>
      <c r="M46" s="13" t="str">
        <f aca="false">IF(K46="","",K46-L46)</f>
        <v/>
      </c>
      <c r="N46" s="14" t="str">
        <f aca="false">IF(K46="","",ROUND(L46*IFERROR(N(INDEX(Paramètres!$C$9:$C$38,MATCH(B46,Paramètres!$A$9:$A$38,0))),0)+M46*R46,2))</f>
        <v/>
      </c>
      <c r="O46" s="5" t="str">
        <f aca="false">IF(K46="","",IF(N(A46)=0,"Date à saisir",IF(WEEKDAY(A46,2)&lt;&gt;1,"Date : saisir un lundi",IF(COUNTIF(Paramètres!$A$9:$A$38,B46)=0,"Salarié hors liste",IF(COUNTIF(Paramètres!$F$9:$F$38,C46)=0,"Chantier hors liste",IF(MAX(D46:J46)&gt;Paramètres!$B$5,"Journée au-delà du seuil d'alerte",IF(SUMIFS($K$5:$K45,$A$5:$A45,A46,$B$5:$B45,B46)+K46&gt;Paramètres!$B$6,"Semaine au-delà du seuil d'alerte","OK")))))))</f>
        <v/>
      </c>
      <c r="P46" s="3"/>
      <c r="Q46" s="0" t="str">
        <f aca="false">IF(B46="","",IF(IFERROR(N(INDEX(Paramètres!$B$9:$B$38,MATCH(B46,Paramètres!$A$9:$A$38,0))),0)&gt;0,INDEX(Paramètres!$B$9:$B$38,MATCH(B46,Paramètres!$A$9:$A$38,0)),Paramètres!$B$4))</f>
        <v/>
      </c>
      <c r="R46" s="0" t="n">
        <f aca="false">IF(B46="",0,IF(IFERROR(N(INDEX(Paramètres!$D$9:$D$38,MATCH(B46,Paramètres!$A$9:$A$38,0))),0)&gt;0,INDEX(Paramètres!$D$9:$D$38,MATCH(B46,Paramètres!$A$9:$A$38,0)),IFERROR(N(INDEX(Paramètres!$C$9:$C$38,MATCH(B46,Paramètres!$A$9:$A$38,0))),0)))</f>
        <v>0</v>
      </c>
      <c r="S46" s="0" t="str">
        <f aca="false">IF(OR(A46="",B46=""),"",B46&amp;"|"&amp;N(A46)&amp;"|"&amp;COUNTIFS($A$6:A46,A46,$B$6:B46,B46))</f>
        <v/>
      </c>
    </row>
    <row r="47" customFormat="false" ht="15" hidden="false" customHeight="false" outlineLevel="0" collapsed="false">
      <c r="A47" s="11"/>
      <c r="B47" s="3"/>
      <c r="C47" s="3"/>
      <c r="D47" s="12"/>
      <c r="E47" s="12"/>
      <c r="F47" s="12"/>
      <c r="G47" s="12"/>
      <c r="H47" s="12"/>
      <c r="I47" s="12"/>
      <c r="J47" s="12"/>
      <c r="K47" s="13" t="str">
        <f aca="false">IF(OR(B47="",COUNT(D47:J47)=0),"",SUM(D47:J47))</f>
        <v/>
      </c>
      <c r="L47" s="13" t="str">
        <f aca="false">IF(K47="","",MAX(0,MIN(K47,Q47-SUMIFS($K$5:$K46,$A$5:$A46,A47,$B$5:$B46,B47))))</f>
        <v/>
      </c>
      <c r="M47" s="13" t="str">
        <f aca="false">IF(K47="","",K47-L47)</f>
        <v/>
      </c>
      <c r="N47" s="14" t="str">
        <f aca="false">IF(K47="","",ROUND(L47*IFERROR(N(INDEX(Paramètres!$C$9:$C$38,MATCH(B47,Paramètres!$A$9:$A$38,0))),0)+M47*R47,2))</f>
        <v/>
      </c>
      <c r="O47" s="5" t="str">
        <f aca="false">IF(K47="","",IF(N(A47)=0,"Date à saisir",IF(WEEKDAY(A47,2)&lt;&gt;1,"Date : saisir un lundi",IF(COUNTIF(Paramètres!$A$9:$A$38,B47)=0,"Salarié hors liste",IF(COUNTIF(Paramètres!$F$9:$F$38,C47)=0,"Chantier hors liste",IF(MAX(D47:J47)&gt;Paramètres!$B$5,"Journée au-delà du seuil d'alerte",IF(SUMIFS($K$5:$K46,$A$5:$A46,A47,$B$5:$B46,B47)+K47&gt;Paramètres!$B$6,"Semaine au-delà du seuil d'alerte","OK")))))))</f>
        <v/>
      </c>
      <c r="P47" s="3"/>
      <c r="Q47" s="0" t="str">
        <f aca="false">IF(B47="","",IF(IFERROR(N(INDEX(Paramètres!$B$9:$B$38,MATCH(B47,Paramètres!$A$9:$A$38,0))),0)&gt;0,INDEX(Paramètres!$B$9:$B$38,MATCH(B47,Paramètres!$A$9:$A$38,0)),Paramètres!$B$4))</f>
        <v/>
      </c>
      <c r="R47" s="0" t="n">
        <f aca="false">IF(B47="",0,IF(IFERROR(N(INDEX(Paramètres!$D$9:$D$38,MATCH(B47,Paramètres!$A$9:$A$38,0))),0)&gt;0,INDEX(Paramètres!$D$9:$D$38,MATCH(B47,Paramètres!$A$9:$A$38,0)),IFERROR(N(INDEX(Paramètres!$C$9:$C$38,MATCH(B47,Paramètres!$A$9:$A$38,0))),0)))</f>
        <v>0</v>
      </c>
      <c r="S47" s="0" t="str">
        <f aca="false">IF(OR(A47="",B47=""),"",B47&amp;"|"&amp;N(A47)&amp;"|"&amp;COUNTIFS($A$6:A47,A47,$B$6:B47,B47))</f>
        <v/>
      </c>
    </row>
    <row r="48" customFormat="false" ht="15" hidden="false" customHeight="false" outlineLevel="0" collapsed="false">
      <c r="A48" s="11"/>
      <c r="B48" s="3"/>
      <c r="C48" s="3"/>
      <c r="D48" s="12"/>
      <c r="E48" s="12"/>
      <c r="F48" s="12"/>
      <c r="G48" s="12"/>
      <c r="H48" s="12"/>
      <c r="I48" s="12"/>
      <c r="J48" s="12"/>
      <c r="K48" s="13" t="str">
        <f aca="false">IF(OR(B48="",COUNT(D48:J48)=0),"",SUM(D48:J48))</f>
        <v/>
      </c>
      <c r="L48" s="13" t="str">
        <f aca="false">IF(K48="","",MAX(0,MIN(K48,Q48-SUMIFS($K$5:$K47,$A$5:$A47,A48,$B$5:$B47,B48))))</f>
        <v/>
      </c>
      <c r="M48" s="13" t="str">
        <f aca="false">IF(K48="","",K48-L48)</f>
        <v/>
      </c>
      <c r="N48" s="14" t="str">
        <f aca="false">IF(K48="","",ROUND(L48*IFERROR(N(INDEX(Paramètres!$C$9:$C$38,MATCH(B48,Paramètres!$A$9:$A$38,0))),0)+M48*R48,2))</f>
        <v/>
      </c>
      <c r="O48" s="5" t="str">
        <f aca="false">IF(K48="","",IF(N(A48)=0,"Date à saisir",IF(WEEKDAY(A48,2)&lt;&gt;1,"Date : saisir un lundi",IF(COUNTIF(Paramètres!$A$9:$A$38,B48)=0,"Salarié hors liste",IF(COUNTIF(Paramètres!$F$9:$F$38,C48)=0,"Chantier hors liste",IF(MAX(D48:J48)&gt;Paramètres!$B$5,"Journée au-delà du seuil d'alerte",IF(SUMIFS($K$5:$K47,$A$5:$A47,A48,$B$5:$B47,B48)+K48&gt;Paramètres!$B$6,"Semaine au-delà du seuil d'alerte","OK")))))))</f>
        <v/>
      </c>
      <c r="P48" s="3"/>
      <c r="Q48" s="0" t="str">
        <f aca="false">IF(B48="","",IF(IFERROR(N(INDEX(Paramètres!$B$9:$B$38,MATCH(B48,Paramètres!$A$9:$A$38,0))),0)&gt;0,INDEX(Paramètres!$B$9:$B$38,MATCH(B48,Paramètres!$A$9:$A$38,0)),Paramètres!$B$4))</f>
        <v/>
      </c>
      <c r="R48" s="0" t="n">
        <f aca="false">IF(B48="",0,IF(IFERROR(N(INDEX(Paramètres!$D$9:$D$38,MATCH(B48,Paramètres!$A$9:$A$38,0))),0)&gt;0,INDEX(Paramètres!$D$9:$D$38,MATCH(B48,Paramètres!$A$9:$A$38,0)),IFERROR(N(INDEX(Paramètres!$C$9:$C$38,MATCH(B48,Paramètres!$A$9:$A$38,0))),0)))</f>
        <v>0</v>
      </c>
      <c r="S48" s="0" t="str">
        <f aca="false">IF(OR(A48="",B48=""),"",B48&amp;"|"&amp;N(A48)&amp;"|"&amp;COUNTIFS($A$6:A48,A48,$B$6:B48,B48))</f>
        <v/>
      </c>
    </row>
    <row r="49" customFormat="false" ht="15" hidden="false" customHeight="false" outlineLevel="0" collapsed="false">
      <c r="A49" s="11"/>
      <c r="B49" s="3"/>
      <c r="C49" s="3"/>
      <c r="D49" s="12"/>
      <c r="E49" s="12"/>
      <c r="F49" s="12"/>
      <c r="G49" s="12"/>
      <c r="H49" s="12"/>
      <c r="I49" s="12"/>
      <c r="J49" s="12"/>
      <c r="K49" s="13" t="str">
        <f aca="false">IF(OR(B49="",COUNT(D49:J49)=0),"",SUM(D49:J49))</f>
        <v/>
      </c>
      <c r="L49" s="13" t="str">
        <f aca="false">IF(K49="","",MAX(0,MIN(K49,Q49-SUMIFS($K$5:$K48,$A$5:$A48,A49,$B$5:$B48,B49))))</f>
        <v/>
      </c>
      <c r="M49" s="13" t="str">
        <f aca="false">IF(K49="","",K49-L49)</f>
        <v/>
      </c>
      <c r="N49" s="14" t="str">
        <f aca="false">IF(K49="","",ROUND(L49*IFERROR(N(INDEX(Paramètres!$C$9:$C$38,MATCH(B49,Paramètres!$A$9:$A$38,0))),0)+M49*R49,2))</f>
        <v/>
      </c>
      <c r="O49" s="5" t="str">
        <f aca="false">IF(K49="","",IF(N(A49)=0,"Date à saisir",IF(WEEKDAY(A49,2)&lt;&gt;1,"Date : saisir un lundi",IF(COUNTIF(Paramètres!$A$9:$A$38,B49)=0,"Salarié hors liste",IF(COUNTIF(Paramètres!$F$9:$F$38,C49)=0,"Chantier hors liste",IF(MAX(D49:J49)&gt;Paramètres!$B$5,"Journée au-delà du seuil d'alerte",IF(SUMIFS($K$5:$K48,$A$5:$A48,A49,$B$5:$B48,B49)+K49&gt;Paramètres!$B$6,"Semaine au-delà du seuil d'alerte","OK")))))))</f>
        <v/>
      </c>
      <c r="P49" s="3"/>
      <c r="Q49" s="0" t="str">
        <f aca="false">IF(B49="","",IF(IFERROR(N(INDEX(Paramètres!$B$9:$B$38,MATCH(B49,Paramètres!$A$9:$A$38,0))),0)&gt;0,INDEX(Paramètres!$B$9:$B$38,MATCH(B49,Paramètres!$A$9:$A$38,0)),Paramètres!$B$4))</f>
        <v/>
      </c>
      <c r="R49" s="0" t="n">
        <f aca="false">IF(B49="",0,IF(IFERROR(N(INDEX(Paramètres!$D$9:$D$38,MATCH(B49,Paramètres!$A$9:$A$38,0))),0)&gt;0,INDEX(Paramètres!$D$9:$D$38,MATCH(B49,Paramètres!$A$9:$A$38,0)),IFERROR(N(INDEX(Paramètres!$C$9:$C$38,MATCH(B49,Paramètres!$A$9:$A$38,0))),0)))</f>
        <v>0</v>
      </c>
      <c r="S49" s="0" t="str">
        <f aca="false">IF(OR(A49="",B49=""),"",B49&amp;"|"&amp;N(A49)&amp;"|"&amp;COUNTIFS($A$6:A49,A49,$B$6:B49,B49))</f>
        <v/>
      </c>
    </row>
    <row r="50" customFormat="false" ht="15" hidden="false" customHeight="false" outlineLevel="0" collapsed="false">
      <c r="A50" s="11"/>
      <c r="B50" s="3"/>
      <c r="C50" s="3"/>
      <c r="D50" s="12"/>
      <c r="E50" s="12"/>
      <c r="F50" s="12"/>
      <c r="G50" s="12"/>
      <c r="H50" s="12"/>
      <c r="I50" s="12"/>
      <c r="J50" s="12"/>
      <c r="K50" s="13" t="str">
        <f aca="false">IF(OR(B50="",COUNT(D50:J50)=0),"",SUM(D50:J50))</f>
        <v/>
      </c>
      <c r="L50" s="13" t="str">
        <f aca="false">IF(K50="","",MAX(0,MIN(K50,Q50-SUMIFS($K$5:$K49,$A$5:$A49,A50,$B$5:$B49,B50))))</f>
        <v/>
      </c>
      <c r="M50" s="13" t="str">
        <f aca="false">IF(K50="","",K50-L50)</f>
        <v/>
      </c>
      <c r="N50" s="14" t="str">
        <f aca="false">IF(K50="","",ROUND(L50*IFERROR(N(INDEX(Paramètres!$C$9:$C$38,MATCH(B50,Paramètres!$A$9:$A$38,0))),0)+M50*R50,2))</f>
        <v/>
      </c>
      <c r="O50" s="5" t="str">
        <f aca="false">IF(K50="","",IF(N(A50)=0,"Date à saisir",IF(WEEKDAY(A50,2)&lt;&gt;1,"Date : saisir un lundi",IF(COUNTIF(Paramètres!$A$9:$A$38,B50)=0,"Salarié hors liste",IF(COUNTIF(Paramètres!$F$9:$F$38,C50)=0,"Chantier hors liste",IF(MAX(D50:J50)&gt;Paramètres!$B$5,"Journée au-delà du seuil d'alerte",IF(SUMIFS($K$5:$K49,$A$5:$A49,A50,$B$5:$B49,B50)+K50&gt;Paramètres!$B$6,"Semaine au-delà du seuil d'alerte","OK")))))))</f>
        <v/>
      </c>
      <c r="P50" s="3"/>
      <c r="Q50" s="0" t="str">
        <f aca="false">IF(B50="","",IF(IFERROR(N(INDEX(Paramètres!$B$9:$B$38,MATCH(B50,Paramètres!$A$9:$A$38,0))),0)&gt;0,INDEX(Paramètres!$B$9:$B$38,MATCH(B50,Paramètres!$A$9:$A$38,0)),Paramètres!$B$4))</f>
        <v/>
      </c>
      <c r="R50" s="0" t="n">
        <f aca="false">IF(B50="",0,IF(IFERROR(N(INDEX(Paramètres!$D$9:$D$38,MATCH(B50,Paramètres!$A$9:$A$38,0))),0)&gt;0,INDEX(Paramètres!$D$9:$D$38,MATCH(B50,Paramètres!$A$9:$A$38,0)),IFERROR(N(INDEX(Paramètres!$C$9:$C$38,MATCH(B50,Paramètres!$A$9:$A$38,0))),0)))</f>
        <v>0</v>
      </c>
      <c r="S50" s="0" t="str">
        <f aca="false">IF(OR(A50="",B50=""),"",B50&amp;"|"&amp;N(A50)&amp;"|"&amp;COUNTIFS($A$6:A50,A50,$B$6:B50,B50))</f>
        <v/>
      </c>
    </row>
    <row r="51" customFormat="false" ht="15" hidden="false" customHeight="false" outlineLevel="0" collapsed="false">
      <c r="A51" s="11"/>
      <c r="B51" s="3"/>
      <c r="C51" s="3"/>
      <c r="D51" s="12"/>
      <c r="E51" s="12"/>
      <c r="F51" s="12"/>
      <c r="G51" s="12"/>
      <c r="H51" s="12"/>
      <c r="I51" s="12"/>
      <c r="J51" s="12"/>
      <c r="K51" s="13" t="str">
        <f aca="false">IF(OR(B51="",COUNT(D51:J51)=0),"",SUM(D51:J51))</f>
        <v/>
      </c>
      <c r="L51" s="13" t="str">
        <f aca="false">IF(K51="","",MAX(0,MIN(K51,Q51-SUMIFS($K$5:$K50,$A$5:$A50,A51,$B$5:$B50,B51))))</f>
        <v/>
      </c>
      <c r="M51" s="13" t="str">
        <f aca="false">IF(K51="","",K51-L51)</f>
        <v/>
      </c>
      <c r="N51" s="14" t="str">
        <f aca="false">IF(K51="","",ROUND(L51*IFERROR(N(INDEX(Paramètres!$C$9:$C$38,MATCH(B51,Paramètres!$A$9:$A$38,0))),0)+M51*R51,2))</f>
        <v/>
      </c>
      <c r="O51" s="5" t="str">
        <f aca="false">IF(K51="","",IF(N(A51)=0,"Date à saisir",IF(WEEKDAY(A51,2)&lt;&gt;1,"Date : saisir un lundi",IF(COUNTIF(Paramètres!$A$9:$A$38,B51)=0,"Salarié hors liste",IF(COUNTIF(Paramètres!$F$9:$F$38,C51)=0,"Chantier hors liste",IF(MAX(D51:J51)&gt;Paramètres!$B$5,"Journée au-delà du seuil d'alerte",IF(SUMIFS($K$5:$K50,$A$5:$A50,A51,$B$5:$B50,B51)+K51&gt;Paramètres!$B$6,"Semaine au-delà du seuil d'alerte","OK")))))))</f>
        <v/>
      </c>
      <c r="P51" s="3"/>
      <c r="Q51" s="0" t="str">
        <f aca="false">IF(B51="","",IF(IFERROR(N(INDEX(Paramètres!$B$9:$B$38,MATCH(B51,Paramètres!$A$9:$A$38,0))),0)&gt;0,INDEX(Paramètres!$B$9:$B$38,MATCH(B51,Paramètres!$A$9:$A$38,0)),Paramètres!$B$4))</f>
        <v/>
      </c>
      <c r="R51" s="0" t="n">
        <f aca="false">IF(B51="",0,IF(IFERROR(N(INDEX(Paramètres!$D$9:$D$38,MATCH(B51,Paramètres!$A$9:$A$38,0))),0)&gt;0,INDEX(Paramètres!$D$9:$D$38,MATCH(B51,Paramètres!$A$9:$A$38,0)),IFERROR(N(INDEX(Paramètres!$C$9:$C$38,MATCH(B51,Paramètres!$A$9:$A$38,0))),0)))</f>
        <v>0</v>
      </c>
      <c r="S51" s="0" t="str">
        <f aca="false">IF(OR(A51="",B51=""),"",B51&amp;"|"&amp;N(A51)&amp;"|"&amp;COUNTIFS($A$6:A51,A51,$B$6:B51,B51))</f>
        <v/>
      </c>
    </row>
    <row r="52" customFormat="false" ht="15" hidden="false" customHeight="false" outlineLevel="0" collapsed="false">
      <c r="A52" s="11"/>
      <c r="B52" s="3"/>
      <c r="C52" s="3"/>
      <c r="D52" s="12"/>
      <c r="E52" s="12"/>
      <c r="F52" s="12"/>
      <c r="G52" s="12"/>
      <c r="H52" s="12"/>
      <c r="I52" s="12"/>
      <c r="J52" s="12"/>
      <c r="K52" s="13" t="str">
        <f aca="false">IF(OR(B52="",COUNT(D52:J52)=0),"",SUM(D52:J52))</f>
        <v/>
      </c>
      <c r="L52" s="13" t="str">
        <f aca="false">IF(K52="","",MAX(0,MIN(K52,Q52-SUMIFS($K$5:$K51,$A$5:$A51,A52,$B$5:$B51,B52))))</f>
        <v/>
      </c>
      <c r="M52" s="13" t="str">
        <f aca="false">IF(K52="","",K52-L52)</f>
        <v/>
      </c>
      <c r="N52" s="14" t="str">
        <f aca="false">IF(K52="","",ROUND(L52*IFERROR(N(INDEX(Paramètres!$C$9:$C$38,MATCH(B52,Paramètres!$A$9:$A$38,0))),0)+M52*R52,2))</f>
        <v/>
      </c>
      <c r="O52" s="5" t="str">
        <f aca="false">IF(K52="","",IF(N(A52)=0,"Date à saisir",IF(WEEKDAY(A52,2)&lt;&gt;1,"Date : saisir un lundi",IF(COUNTIF(Paramètres!$A$9:$A$38,B52)=0,"Salarié hors liste",IF(COUNTIF(Paramètres!$F$9:$F$38,C52)=0,"Chantier hors liste",IF(MAX(D52:J52)&gt;Paramètres!$B$5,"Journée au-delà du seuil d'alerte",IF(SUMIFS($K$5:$K51,$A$5:$A51,A52,$B$5:$B51,B52)+K52&gt;Paramètres!$B$6,"Semaine au-delà du seuil d'alerte","OK")))))))</f>
        <v/>
      </c>
      <c r="P52" s="3"/>
      <c r="Q52" s="0" t="str">
        <f aca="false">IF(B52="","",IF(IFERROR(N(INDEX(Paramètres!$B$9:$B$38,MATCH(B52,Paramètres!$A$9:$A$38,0))),0)&gt;0,INDEX(Paramètres!$B$9:$B$38,MATCH(B52,Paramètres!$A$9:$A$38,0)),Paramètres!$B$4))</f>
        <v/>
      </c>
      <c r="R52" s="0" t="n">
        <f aca="false">IF(B52="",0,IF(IFERROR(N(INDEX(Paramètres!$D$9:$D$38,MATCH(B52,Paramètres!$A$9:$A$38,0))),0)&gt;0,INDEX(Paramètres!$D$9:$D$38,MATCH(B52,Paramètres!$A$9:$A$38,0)),IFERROR(N(INDEX(Paramètres!$C$9:$C$38,MATCH(B52,Paramètres!$A$9:$A$38,0))),0)))</f>
        <v>0</v>
      </c>
      <c r="S52" s="0" t="str">
        <f aca="false">IF(OR(A52="",B52=""),"",B52&amp;"|"&amp;N(A52)&amp;"|"&amp;COUNTIFS($A$6:A52,A52,$B$6:B52,B52))</f>
        <v/>
      </c>
    </row>
    <row r="53" customFormat="false" ht="15" hidden="false" customHeight="false" outlineLevel="0" collapsed="false">
      <c r="A53" s="11"/>
      <c r="B53" s="3"/>
      <c r="C53" s="3"/>
      <c r="D53" s="12"/>
      <c r="E53" s="12"/>
      <c r="F53" s="12"/>
      <c r="G53" s="12"/>
      <c r="H53" s="12"/>
      <c r="I53" s="12"/>
      <c r="J53" s="12"/>
      <c r="K53" s="13" t="str">
        <f aca="false">IF(OR(B53="",COUNT(D53:J53)=0),"",SUM(D53:J53))</f>
        <v/>
      </c>
      <c r="L53" s="13" t="str">
        <f aca="false">IF(K53="","",MAX(0,MIN(K53,Q53-SUMIFS($K$5:$K52,$A$5:$A52,A53,$B$5:$B52,B53))))</f>
        <v/>
      </c>
      <c r="M53" s="13" t="str">
        <f aca="false">IF(K53="","",K53-L53)</f>
        <v/>
      </c>
      <c r="N53" s="14" t="str">
        <f aca="false">IF(K53="","",ROUND(L53*IFERROR(N(INDEX(Paramètres!$C$9:$C$38,MATCH(B53,Paramètres!$A$9:$A$38,0))),0)+M53*R53,2))</f>
        <v/>
      </c>
      <c r="O53" s="5" t="str">
        <f aca="false">IF(K53="","",IF(N(A53)=0,"Date à saisir",IF(WEEKDAY(A53,2)&lt;&gt;1,"Date : saisir un lundi",IF(COUNTIF(Paramètres!$A$9:$A$38,B53)=0,"Salarié hors liste",IF(COUNTIF(Paramètres!$F$9:$F$38,C53)=0,"Chantier hors liste",IF(MAX(D53:J53)&gt;Paramètres!$B$5,"Journée au-delà du seuil d'alerte",IF(SUMIFS($K$5:$K52,$A$5:$A52,A53,$B$5:$B52,B53)+K53&gt;Paramètres!$B$6,"Semaine au-delà du seuil d'alerte","OK")))))))</f>
        <v/>
      </c>
      <c r="P53" s="3"/>
      <c r="Q53" s="0" t="str">
        <f aca="false">IF(B53="","",IF(IFERROR(N(INDEX(Paramètres!$B$9:$B$38,MATCH(B53,Paramètres!$A$9:$A$38,0))),0)&gt;0,INDEX(Paramètres!$B$9:$B$38,MATCH(B53,Paramètres!$A$9:$A$38,0)),Paramètres!$B$4))</f>
        <v/>
      </c>
      <c r="R53" s="0" t="n">
        <f aca="false">IF(B53="",0,IF(IFERROR(N(INDEX(Paramètres!$D$9:$D$38,MATCH(B53,Paramètres!$A$9:$A$38,0))),0)&gt;0,INDEX(Paramètres!$D$9:$D$38,MATCH(B53,Paramètres!$A$9:$A$38,0)),IFERROR(N(INDEX(Paramètres!$C$9:$C$38,MATCH(B53,Paramètres!$A$9:$A$38,0))),0)))</f>
        <v>0</v>
      </c>
      <c r="S53" s="0" t="str">
        <f aca="false">IF(OR(A53="",B53=""),"",B53&amp;"|"&amp;N(A53)&amp;"|"&amp;COUNTIFS($A$6:A53,A53,$B$6:B53,B53))</f>
        <v/>
      </c>
    </row>
    <row r="54" customFormat="false" ht="15" hidden="false" customHeight="false" outlineLevel="0" collapsed="false">
      <c r="A54" s="11"/>
      <c r="B54" s="3"/>
      <c r="C54" s="3"/>
      <c r="D54" s="12"/>
      <c r="E54" s="12"/>
      <c r="F54" s="12"/>
      <c r="G54" s="12"/>
      <c r="H54" s="12"/>
      <c r="I54" s="12"/>
      <c r="J54" s="12"/>
      <c r="K54" s="13" t="str">
        <f aca="false">IF(OR(B54="",COUNT(D54:J54)=0),"",SUM(D54:J54))</f>
        <v/>
      </c>
      <c r="L54" s="13" t="str">
        <f aca="false">IF(K54="","",MAX(0,MIN(K54,Q54-SUMIFS($K$5:$K53,$A$5:$A53,A54,$B$5:$B53,B54))))</f>
        <v/>
      </c>
      <c r="M54" s="13" t="str">
        <f aca="false">IF(K54="","",K54-L54)</f>
        <v/>
      </c>
      <c r="N54" s="14" t="str">
        <f aca="false">IF(K54="","",ROUND(L54*IFERROR(N(INDEX(Paramètres!$C$9:$C$38,MATCH(B54,Paramètres!$A$9:$A$38,0))),0)+M54*R54,2))</f>
        <v/>
      </c>
      <c r="O54" s="5" t="str">
        <f aca="false">IF(K54="","",IF(N(A54)=0,"Date à saisir",IF(WEEKDAY(A54,2)&lt;&gt;1,"Date : saisir un lundi",IF(COUNTIF(Paramètres!$A$9:$A$38,B54)=0,"Salarié hors liste",IF(COUNTIF(Paramètres!$F$9:$F$38,C54)=0,"Chantier hors liste",IF(MAX(D54:J54)&gt;Paramètres!$B$5,"Journée au-delà du seuil d'alerte",IF(SUMIFS($K$5:$K53,$A$5:$A53,A54,$B$5:$B53,B54)+K54&gt;Paramètres!$B$6,"Semaine au-delà du seuil d'alerte","OK")))))))</f>
        <v/>
      </c>
      <c r="P54" s="3"/>
      <c r="Q54" s="0" t="str">
        <f aca="false">IF(B54="","",IF(IFERROR(N(INDEX(Paramètres!$B$9:$B$38,MATCH(B54,Paramètres!$A$9:$A$38,0))),0)&gt;0,INDEX(Paramètres!$B$9:$B$38,MATCH(B54,Paramètres!$A$9:$A$38,0)),Paramètres!$B$4))</f>
        <v/>
      </c>
      <c r="R54" s="0" t="n">
        <f aca="false">IF(B54="",0,IF(IFERROR(N(INDEX(Paramètres!$D$9:$D$38,MATCH(B54,Paramètres!$A$9:$A$38,0))),0)&gt;0,INDEX(Paramètres!$D$9:$D$38,MATCH(B54,Paramètres!$A$9:$A$38,0)),IFERROR(N(INDEX(Paramètres!$C$9:$C$38,MATCH(B54,Paramètres!$A$9:$A$38,0))),0)))</f>
        <v>0</v>
      </c>
      <c r="S54" s="0" t="str">
        <f aca="false">IF(OR(A54="",B54=""),"",B54&amp;"|"&amp;N(A54)&amp;"|"&amp;COUNTIFS($A$6:A54,A54,$B$6:B54,B54))</f>
        <v/>
      </c>
    </row>
    <row r="55" customFormat="false" ht="15" hidden="false" customHeight="false" outlineLevel="0" collapsed="false">
      <c r="A55" s="11"/>
      <c r="B55" s="3"/>
      <c r="C55" s="3"/>
      <c r="D55" s="12"/>
      <c r="E55" s="12"/>
      <c r="F55" s="12"/>
      <c r="G55" s="12"/>
      <c r="H55" s="12"/>
      <c r="I55" s="12"/>
      <c r="J55" s="12"/>
      <c r="K55" s="13" t="str">
        <f aca="false">IF(OR(B55="",COUNT(D55:J55)=0),"",SUM(D55:J55))</f>
        <v/>
      </c>
      <c r="L55" s="13" t="str">
        <f aca="false">IF(K55="","",MAX(0,MIN(K55,Q55-SUMIFS($K$5:$K54,$A$5:$A54,A55,$B$5:$B54,B55))))</f>
        <v/>
      </c>
      <c r="M55" s="13" t="str">
        <f aca="false">IF(K55="","",K55-L55)</f>
        <v/>
      </c>
      <c r="N55" s="14" t="str">
        <f aca="false">IF(K55="","",ROUND(L55*IFERROR(N(INDEX(Paramètres!$C$9:$C$38,MATCH(B55,Paramètres!$A$9:$A$38,0))),0)+M55*R55,2))</f>
        <v/>
      </c>
      <c r="O55" s="5" t="str">
        <f aca="false">IF(K55="","",IF(N(A55)=0,"Date à saisir",IF(WEEKDAY(A55,2)&lt;&gt;1,"Date : saisir un lundi",IF(COUNTIF(Paramètres!$A$9:$A$38,B55)=0,"Salarié hors liste",IF(COUNTIF(Paramètres!$F$9:$F$38,C55)=0,"Chantier hors liste",IF(MAX(D55:J55)&gt;Paramètres!$B$5,"Journée au-delà du seuil d'alerte",IF(SUMIFS($K$5:$K54,$A$5:$A54,A55,$B$5:$B54,B55)+K55&gt;Paramètres!$B$6,"Semaine au-delà du seuil d'alerte","OK")))))))</f>
        <v/>
      </c>
      <c r="P55" s="3"/>
      <c r="Q55" s="0" t="str">
        <f aca="false">IF(B55="","",IF(IFERROR(N(INDEX(Paramètres!$B$9:$B$38,MATCH(B55,Paramètres!$A$9:$A$38,0))),0)&gt;0,INDEX(Paramètres!$B$9:$B$38,MATCH(B55,Paramètres!$A$9:$A$38,0)),Paramètres!$B$4))</f>
        <v/>
      </c>
      <c r="R55" s="0" t="n">
        <f aca="false">IF(B55="",0,IF(IFERROR(N(INDEX(Paramètres!$D$9:$D$38,MATCH(B55,Paramètres!$A$9:$A$38,0))),0)&gt;0,INDEX(Paramètres!$D$9:$D$38,MATCH(B55,Paramètres!$A$9:$A$38,0)),IFERROR(N(INDEX(Paramètres!$C$9:$C$38,MATCH(B55,Paramètres!$A$9:$A$38,0))),0)))</f>
        <v>0</v>
      </c>
      <c r="S55" s="0" t="str">
        <f aca="false">IF(OR(A55="",B55=""),"",B55&amp;"|"&amp;N(A55)&amp;"|"&amp;COUNTIFS($A$6:A55,A55,$B$6:B55,B55))</f>
        <v/>
      </c>
    </row>
    <row r="56" customFormat="false" ht="15" hidden="false" customHeight="false" outlineLevel="0" collapsed="false">
      <c r="A56" s="11"/>
      <c r="B56" s="3"/>
      <c r="C56" s="3"/>
      <c r="D56" s="12"/>
      <c r="E56" s="12"/>
      <c r="F56" s="12"/>
      <c r="G56" s="12"/>
      <c r="H56" s="12"/>
      <c r="I56" s="12"/>
      <c r="J56" s="12"/>
      <c r="K56" s="13" t="str">
        <f aca="false">IF(OR(B56="",COUNT(D56:J56)=0),"",SUM(D56:J56))</f>
        <v/>
      </c>
      <c r="L56" s="13" t="str">
        <f aca="false">IF(K56="","",MAX(0,MIN(K56,Q56-SUMIFS($K$5:$K55,$A$5:$A55,A56,$B$5:$B55,B56))))</f>
        <v/>
      </c>
      <c r="M56" s="13" t="str">
        <f aca="false">IF(K56="","",K56-L56)</f>
        <v/>
      </c>
      <c r="N56" s="14" t="str">
        <f aca="false">IF(K56="","",ROUND(L56*IFERROR(N(INDEX(Paramètres!$C$9:$C$38,MATCH(B56,Paramètres!$A$9:$A$38,0))),0)+M56*R56,2))</f>
        <v/>
      </c>
      <c r="O56" s="5" t="str">
        <f aca="false">IF(K56="","",IF(N(A56)=0,"Date à saisir",IF(WEEKDAY(A56,2)&lt;&gt;1,"Date : saisir un lundi",IF(COUNTIF(Paramètres!$A$9:$A$38,B56)=0,"Salarié hors liste",IF(COUNTIF(Paramètres!$F$9:$F$38,C56)=0,"Chantier hors liste",IF(MAX(D56:J56)&gt;Paramètres!$B$5,"Journée au-delà du seuil d'alerte",IF(SUMIFS($K$5:$K55,$A$5:$A55,A56,$B$5:$B55,B56)+K56&gt;Paramètres!$B$6,"Semaine au-delà du seuil d'alerte","OK")))))))</f>
        <v/>
      </c>
      <c r="P56" s="3"/>
      <c r="Q56" s="0" t="str">
        <f aca="false">IF(B56="","",IF(IFERROR(N(INDEX(Paramètres!$B$9:$B$38,MATCH(B56,Paramètres!$A$9:$A$38,0))),0)&gt;0,INDEX(Paramètres!$B$9:$B$38,MATCH(B56,Paramètres!$A$9:$A$38,0)),Paramètres!$B$4))</f>
        <v/>
      </c>
      <c r="R56" s="0" t="n">
        <f aca="false">IF(B56="",0,IF(IFERROR(N(INDEX(Paramètres!$D$9:$D$38,MATCH(B56,Paramètres!$A$9:$A$38,0))),0)&gt;0,INDEX(Paramètres!$D$9:$D$38,MATCH(B56,Paramètres!$A$9:$A$38,0)),IFERROR(N(INDEX(Paramètres!$C$9:$C$38,MATCH(B56,Paramètres!$A$9:$A$38,0))),0)))</f>
        <v>0</v>
      </c>
      <c r="S56" s="0" t="str">
        <f aca="false">IF(OR(A56="",B56=""),"",B56&amp;"|"&amp;N(A56)&amp;"|"&amp;COUNTIFS($A$6:A56,A56,$B$6:B56,B56))</f>
        <v/>
      </c>
    </row>
    <row r="57" customFormat="false" ht="15" hidden="false" customHeight="false" outlineLevel="0" collapsed="false">
      <c r="A57" s="11"/>
      <c r="B57" s="3"/>
      <c r="C57" s="3"/>
      <c r="D57" s="12"/>
      <c r="E57" s="12"/>
      <c r="F57" s="12"/>
      <c r="G57" s="12"/>
      <c r="H57" s="12"/>
      <c r="I57" s="12"/>
      <c r="J57" s="12"/>
      <c r="K57" s="13" t="str">
        <f aca="false">IF(OR(B57="",COUNT(D57:J57)=0),"",SUM(D57:J57))</f>
        <v/>
      </c>
      <c r="L57" s="13" t="str">
        <f aca="false">IF(K57="","",MAX(0,MIN(K57,Q57-SUMIFS($K$5:$K56,$A$5:$A56,A57,$B$5:$B56,B57))))</f>
        <v/>
      </c>
      <c r="M57" s="13" t="str">
        <f aca="false">IF(K57="","",K57-L57)</f>
        <v/>
      </c>
      <c r="N57" s="14" t="str">
        <f aca="false">IF(K57="","",ROUND(L57*IFERROR(N(INDEX(Paramètres!$C$9:$C$38,MATCH(B57,Paramètres!$A$9:$A$38,0))),0)+M57*R57,2))</f>
        <v/>
      </c>
      <c r="O57" s="5" t="str">
        <f aca="false">IF(K57="","",IF(N(A57)=0,"Date à saisir",IF(WEEKDAY(A57,2)&lt;&gt;1,"Date : saisir un lundi",IF(COUNTIF(Paramètres!$A$9:$A$38,B57)=0,"Salarié hors liste",IF(COUNTIF(Paramètres!$F$9:$F$38,C57)=0,"Chantier hors liste",IF(MAX(D57:J57)&gt;Paramètres!$B$5,"Journée au-delà du seuil d'alerte",IF(SUMIFS($K$5:$K56,$A$5:$A56,A57,$B$5:$B56,B57)+K57&gt;Paramètres!$B$6,"Semaine au-delà du seuil d'alerte","OK")))))))</f>
        <v/>
      </c>
      <c r="P57" s="3"/>
      <c r="Q57" s="0" t="str">
        <f aca="false">IF(B57="","",IF(IFERROR(N(INDEX(Paramètres!$B$9:$B$38,MATCH(B57,Paramètres!$A$9:$A$38,0))),0)&gt;0,INDEX(Paramètres!$B$9:$B$38,MATCH(B57,Paramètres!$A$9:$A$38,0)),Paramètres!$B$4))</f>
        <v/>
      </c>
      <c r="R57" s="0" t="n">
        <f aca="false">IF(B57="",0,IF(IFERROR(N(INDEX(Paramètres!$D$9:$D$38,MATCH(B57,Paramètres!$A$9:$A$38,0))),0)&gt;0,INDEX(Paramètres!$D$9:$D$38,MATCH(B57,Paramètres!$A$9:$A$38,0)),IFERROR(N(INDEX(Paramètres!$C$9:$C$38,MATCH(B57,Paramètres!$A$9:$A$38,0))),0)))</f>
        <v>0</v>
      </c>
      <c r="S57" s="0" t="str">
        <f aca="false">IF(OR(A57="",B57=""),"",B57&amp;"|"&amp;N(A57)&amp;"|"&amp;COUNTIFS($A$6:A57,A57,$B$6:B57,B57))</f>
        <v/>
      </c>
    </row>
    <row r="58" customFormat="false" ht="15" hidden="false" customHeight="false" outlineLevel="0" collapsed="false">
      <c r="A58" s="11"/>
      <c r="B58" s="3"/>
      <c r="C58" s="3"/>
      <c r="D58" s="12"/>
      <c r="E58" s="12"/>
      <c r="F58" s="12"/>
      <c r="G58" s="12"/>
      <c r="H58" s="12"/>
      <c r="I58" s="12"/>
      <c r="J58" s="12"/>
      <c r="K58" s="13" t="str">
        <f aca="false">IF(OR(B58="",COUNT(D58:J58)=0),"",SUM(D58:J58))</f>
        <v/>
      </c>
      <c r="L58" s="13" t="str">
        <f aca="false">IF(K58="","",MAX(0,MIN(K58,Q58-SUMIFS($K$5:$K57,$A$5:$A57,A58,$B$5:$B57,B58))))</f>
        <v/>
      </c>
      <c r="M58" s="13" t="str">
        <f aca="false">IF(K58="","",K58-L58)</f>
        <v/>
      </c>
      <c r="N58" s="14" t="str">
        <f aca="false">IF(K58="","",ROUND(L58*IFERROR(N(INDEX(Paramètres!$C$9:$C$38,MATCH(B58,Paramètres!$A$9:$A$38,0))),0)+M58*R58,2))</f>
        <v/>
      </c>
      <c r="O58" s="5" t="str">
        <f aca="false">IF(K58="","",IF(N(A58)=0,"Date à saisir",IF(WEEKDAY(A58,2)&lt;&gt;1,"Date : saisir un lundi",IF(COUNTIF(Paramètres!$A$9:$A$38,B58)=0,"Salarié hors liste",IF(COUNTIF(Paramètres!$F$9:$F$38,C58)=0,"Chantier hors liste",IF(MAX(D58:J58)&gt;Paramètres!$B$5,"Journée au-delà du seuil d'alerte",IF(SUMIFS($K$5:$K57,$A$5:$A57,A58,$B$5:$B57,B58)+K58&gt;Paramètres!$B$6,"Semaine au-delà du seuil d'alerte","OK")))))))</f>
        <v/>
      </c>
      <c r="P58" s="3"/>
      <c r="Q58" s="0" t="str">
        <f aca="false">IF(B58="","",IF(IFERROR(N(INDEX(Paramètres!$B$9:$B$38,MATCH(B58,Paramètres!$A$9:$A$38,0))),0)&gt;0,INDEX(Paramètres!$B$9:$B$38,MATCH(B58,Paramètres!$A$9:$A$38,0)),Paramètres!$B$4))</f>
        <v/>
      </c>
      <c r="R58" s="0" t="n">
        <f aca="false">IF(B58="",0,IF(IFERROR(N(INDEX(Paramètres!$D$9:$D$38,MATCH(B58,Paramètres!$A$9:$A$38,0))),0)&gt;0,INDEX(Paramètres!$D$9:$D$38,MATCH(B58,Paramètres!$A$9:$A$38,0)),IFERROR(N(INDEX(Paramètres!$C$9:$C$38,MATCH(B58,Paramètres!$A$9:$A$38,0))),0)))</f>
        <v>0</v>
      </c>
      <c r="S58" s="0" t="str">
        <f aca="false">IF(OR(A58="",B58=""),"",B58&amp;"|"&amp;N(A58)&amp;"|"&amp;COUNTIFS($A$6:A58,A58,$B$6:B58,B58))</f>
        <v/>
      </c>
    </row>
    <row r="59" customFormat="false" ht="15" hidden="false" customHeight="false" outlineLevel="0" collapsed="false">
      <c r="A59" s="11"/>
      <c r="B59" s="3"/>
      <c r="C59" s="3"/>
      <c r="D59" s="12"/>
      <c r="E59" s="12"/>
      <c r="F59" s="12"/>
      <c r="G59" s="12"/>
      <c r="H59" s="12"/>
      <c r="I59" s="12"/>
      <c r="J59" s="12"/>
      <c r="K59" s="13" t="str">
        <f aca="false">IF(OR(B59="",COUNT(D59:J59)=0),"",SUM(D59:J59))</f>
        <v/>
      </c>
      <c r="L59" s="13" t="str">
        <f aca="false">IF(K59="","",MAX(0,MIN(K59,Q59-SUMIFS($K$5:$K58,$A$5:$A58,A59,$B$5:$B58,B59))))</f>
        <v/>
      </c>
      <c r="M59" s="13" t="str">
        <f aca="false">IF(K59="","",K59-L59)</f>
        <v/>
      </c>
      <c r="N59" s="14" t="str">
        <f aca="false">IF(K59="","",ROUND(L59*IFERROR(N(INDEX(Paramètres!$C$9:$C$38,MATCH(B59,Paramètres!$A$9:$A$38,0))),0)+M59*R59,2))</f>
        <v/>
      </c>
      <c r="O59" s="5" t="str">
        <f aca="false">IF(K59="","",IF(N(A59)=0,"Date à saisir",IF(WEEKDAY(A59,2)&lt;&gt;1,"Date : saisir un lundi",IF(COUNTIF(Paramètres!$A$9:$A$38,B59)=0,"Salarié hors liste",IF(COUNTIF(Paramètres!$F$9:$F$38,C59)=0,"Chantier hors liste",IF(MAX(D59:J59)&gt;Paramètres!$B$5,"Journée au-delà du seuil d'alerte",IF(SUMIFS($K$5:$K58,$A$5:$A58,A59,$B$5:$B58,B59)+K59&gt;Paramètres!$B$6,"Semaine au-delà du seuil d'alerte","OK")))))))</f>
        <v/>
      </c>
      <c r="P59" s="3"/>
      <c r="Q59" s="0" t="str">
        <f aca="false">IF(B59="","",IF(IFERROR(N(INDEX(Paramètres!$B$9:$B$38,MATCH(B59,Paramètres!$A$9:$A$38,0))),0)&gt;0,INDEX(Paramètres!$B$9:$B$38,MATCH(B59,Paramètres!$A$9:$A$38,0)),Paramètres!$B$4))</f>
        <v/>
      </c>
      <c r="R59" s="0" t="n">
        <f aca="false">IF(B59="",0,IF(IFERROR(N(INDEX(Paramètres!$D$9:$D$38,MATCH(B59,Paramètres!$A$9:$A$38,0))),0)&gt;0,INDEX(Paramètres!$D$9:$D$38,MATCH(B59,Paramètres!$A$9:$A$38,0)),IFERROR(N(INDEX(Paramètres!$C$9:$C$38,MATCH(B59,Paramètres!$A$9:$A$38,0))),0)))</f>
        <v>0</v>
      </c>
      <c r="S59" s="0" t="str">
        <f aca="false">IF(OR(A59="",B59=""),"",B59&amp;"|"&amp;N(A59)&amp;"|"&amp;COUNTIFS($A$6:A59,A59,$B$6:B59,B59))</f>
        <v/>
      </c>
    </row>
    <row r="60" customFormat="false" ht="15" hidden="false" customHeight="false" outlineLevel="0" collapsed="false">
      <c r="A60" s="11"/>
      <c r="B60" s="3"/>
      <c r="C60" s="3"/>
      <c r="D60" s="12"/>
      <c r="E60" s="12"/>
      <c r="F60" s="12"/>
      <c r="G60" s="12"/>
      <c r="H60" s="12"/>
      <c r="I60" s="12"/>
      <c r="J60" s="12"/>
      <c r="K60" s="13" t="str">
        <f aca="false">IF(OR(B60="",COUNT(D60:J60)=0),"",SUM(D60:J60))</f>
        <v/>
      </c>
      <c r="L60" s="13" t="str">
        <f aca="false">IF(K60="","",MAX(0,MIN(K60,Q60-SUMIFS($K$5:$K59,$A$5:$A59,A60,$B$5:$B59,B60))))</f>
        <v/>
      </c>
      <c r="M60" s="13" t="str">
        <f aca="false">IF(K60="","",K60-L60)</f>
        <v/>
      </c>
      <c r="N60" s="14" t="str">
        <f aca="false">IF(K60="","",ROUND(L60*IFERROR(N(INDEX(Paramètres!$C$9:$C$38,MATCH(B60,Paramètres!$A$9:$A$38,0))),0)+M60*R60,2))</f>
        <v/>
      </c>
      <c r="O60" s="5" t="str">
        <f aca="false">IF(K60="","",IF(N(A60)=0,"Date à saisir",IF(WEEKDAY(A60,2)&lt;&gt;1,"Date : saisir un lundi",IF(COUNTIF(Paramètres!$A$9:$A$38,B60)=0,"Salarié hors liste",IF(COUNTIF(Paramètres!$F$9:$F$38,C60)=0,"Chantier hors liste",IF(MAX(D60:J60)&gt;Paramètres!$B$5,"Journée au-delà du seuil d'alerte",IF(SUMIFS($K$5:$K59,$A$5:$A59,A60,$B$5:$B59,B60)+K60&gt;Paramètres!$B$6,"Semaine au-delà du seuil d'alerte","OK")))))))</f>
        <v/>
      </c>
      <c r="P60" s="3"/>
      <c r="Q60" s="0" t="str">
        <f aca="false">IF(B60="","",IF(IFERROR(N(INDEX(Paramètres!$B$9:$B$38,MATCH(B60,Paramètres!$A$9:$A$38,0))),0)&gt;0,INDEX(Paramètres!$B$9:$B$38,MATCH(B60,Paramètres!$A$9:$A$38,0)),Paramètres!$B$4))</f>
        <v/>
      </c>
      <c r="R60" s="0" t="n">
        <f aca="false">IF(B60="",0,IF(IFERROR(N(INDEX(Paramètres!$D$9:$D$38,MATCH(B60,Paramètres!$A$9:$A$38,0))),0)&gt;0,INDEX(Paramètres!$D$9:$D$38,MATCH(B60,Paramètres!$A$9:$A$38,0)),IFERROR(N(INDEX(Paramètres!$C$9:$C$38,MATCH(B60,Paramètres!$A$9:$A$38,0))),0)))</f>
        <v>0</v>
      </c>
      <c r="S60" s="0" t="str">
        <f aca="false">IF(OR(A60="",B60=""),"",B60&amp;"|"&amp;N(A60)&amp;"|"&amp;COUNTIFS($A$6:A60,A60,$B$6:B60,B60))</f>
        <v/>
      </c>
    </row>
    <row r="61" customFormat="false" ht="15" hidden="false" customHeight="false" outlineLevel="0" collapsed="false">
      <c r="A61" s="11"/>
      <c r="B61" s="3"/>
      <c r="C61" s="3"/>
      <c r="D61" s="12"/>
      <c r="E61" s="12"/>
      <c r="F61" s="12"/>
      <c r="G61" s="12"/>
      <c r="H61" s="12"/>
      <c r="I61" s="12"/>
      <c r="J61" s="12"/>
      <c r="K61" s="13" t="str">
        <f aca="false">IF(OR(B61="",COUNT(D61:J61)=0),"",SUM(D61:J61))</f>
        <v/>
      </c>
      <c r="L61" s="13" t="str">
        <f aca="false">IF(K61="","",MAX(0,MIN(K61,Q61-SUMIFS($K$5:$K60,$A$5:$A60,A61,$B$5:$B60,B61))))</f>
        <v/>
      </c>
      <c r="M61" s="13" t="str">
        <f aca="false">IF(K61="","",K61-L61)</f>
        <v/>
      </c>
      <c r="N61" s="14" t="str">
        <f aca="false">IF(K61="","",ROUND(L61*IFERROR(N(INDEX(Paramètres!$C$9:$C$38,MATCH(B61,Paramètres!$A$9:$A$38,0))),0)+M61*R61,2))</f>
        <v/>
      </c>
      <c r="O61" s="5" t="str">
        <f aca="false">IF(K61="","",IF(N(A61)=0,"Date à saisir",IF(WEEKDAY(A61,2)&lt;&gt;1,"Date : saisir un lundi",IF(COUNTIF(Paramètres!$A$9:$A$38,B61)=0,"Salarié hors liste",IF(COUNTIF(Paramètres!$F$9:$F$38,C61)=0,"Chantier hors liste",IF(MAX(D61:J61)&gt;Paramètres!$B$5,"Journée au-delà du seuil d'alerte",IF(SUMIFS($K$5:$K60,$A$5:$A60,A61,$B$5:$B60,B61)+K61&gt;Paramètres!$B$6,"Semaine au-delà du seuil d'alerte","OK")))))))</f>
        <v/>
      </c>
      <c r="P61" s="3"/>
      <c r="Q61" s="0" t="str">
        <f aca="false">IF(B61="","",IF(IFERROR(N(INDEX(Paramètres!$B$9:$B$38,MATCH(B61,Paramètres!$A$9:$A$38,0))),0)&gt;0,INDEX(Paramètres!$B$9:$B$38,MATCH(B61,Paramètres!$A$9:$A$38,0)),Paramètres!$B$4))</f>
        <v/>
      </c>
      <c r="R61" s="0" t="n">
        <f aca="false">IF(B61="",0,IF(IFERROR(N(INDEX(Paramètres!$D$9:$D$38,MATCH(B61,Paramètres!$A$9:$A$38,0))),0)&gt;0,INDEX(Paramètres!$D$9:$D$38,MATCH(B61,Paramètres!$A$9:$A$38,0)),IFERROR(N(INDEX(Paramètres!$C$9:$C$38,MATCH(B61,Paramètres!$A$9:$A$38,0))),0)))</f>
        <v>0</v>
      </c>
      <c r="S61" s="0" t="str">
        <f aca="false">IF(OR(A61="",B61=""),"",B61&amp;"|"&amp;N(A61)&amp;"|"&amp;COUNTIFS($A$6:A61,A61,$B$6:B61,B61))</f>
        <v/>
      </c>
    </row>
    <row r="62" customFormat="false" ht="15" hidden="false" customHeight="false" outlineLevel="0" collapsed="false">
      <c r="A62" s="11"/>
      <c r="B62" s="3"/>
      <c r="C62" s="3"/>
      <c r="D62" s="12"/>
      <c r="E62" s="12"/>
      <c r="F62" s="12"/>
      <c r="G62" s="12"/>
      <c r="H62" s="12"/>
      <c r="I62" s="12"/>
      <c r="J62" s="12"/>
      <c r="K62" s="13" t="str">
        <f aca="false">IF(OR(B62="",COUNT(D62:J62)=0),"",SUM(D62:J62))</f>
        <v/>
      </c>
      <c r="L62" s="13" t="str">
        <f aca="false">IF(K62="","",MAX(0,MIN(K62,Q62-SUMIFS($K$5:$K61,$A$5:$A61,A62,$B$5:$B61,B62))))</f>
        <v/>
      </c>
      <c r="M62" s="13" t="str">
        <f aca="false">IF(K62="","",K62-L62)</f>
        <v/>
      </c>
      <c r="N62" s="14" t="str">
        <f aca="false">IF(K62="","",ROUND(L62*IFERROR(N(INDEX(Paramètres!$C$9:$C$38,MATCH(B62,Paramètres!$A$9:$A$38,0))),0)+M62*R62,2))</f>
        <v/>
      </c>
      <c r="O62" s="5" t="str">
        <f aca="false">IF(K62="","",IF(N(A62)=0,"Date à saisir",IF(WEEKDAY(A62,2)&lt;&gt;1,"Date : saisir un lundi",IF(COUNTIF(Paramètres!$A$9:$A$38,B62)=0,"Salarié hors liste",IF(COUNTIF(Paramètres!$F$9:$F$38,C62)=0,"Chantier hors liste",IF(MAX(D62:J62)&gt;Paramètres!$B$5,"Journée au-delà du seuil d'alerte",IF(SUMIFS($K$5:$K61,$A$5:$A61,A62,$B$5:$B61,B62)+K62&gt;Paramètres!$B$6,"Semaine au-delà du seuil d'alerte","OK")))))))</f>
        <v/>
      </c>
      <c r="P62" s="3"/>
      <c r="Q62" s="0" t="str">
        <f aca="false">IF(B62="","",IF(IFERROR(N(INDEX(Paramètres!$B$9:$B$38,MATCH(B62,Paramètres!$A$9:$A$38,0))),0)&gt;0,INDEX(Paramètres!$B$9:$B$38,MATCH(B62,Paramètres!$A$9:$A$38,0)),Paramètres!$B$4))</f>
        <v/>
      </c>
      <c r="R62" s="0" t="n">
        <f aca="false">IF(B62="",0,IF(IFERROR(N(INDEX(Paramètres!$D$9:$D$38,MATCH(B62,Paramètres!$A$9:$A$38,0))),0)&gt;0,INDEX(Paramètres!$D$9:$D$38,MATCH(B62,Paramètres!$A$9:$A$38,0)),IFERROR(N(INDEX(Paramètres!$C$9:$C$38,MATCH(B62,Paramètres!$A$9:$A$38,0))),0)))</f>
        <v>0</v>
      </c>
      <c r="S62" s="0" t="str">
        <f aca="false">IF(OR(A62="",B62=""),"",B62&amp;"|"&amp;N(A62)&amp;"|"&amp;COUNTIFS($A$6:A62,A62,$B$6:B62,B62))</f>
        <v/>
      </c>
    </row>
    <row r="63" customFormat="false" ht="15" hidden="false" customHeight="false" outlineLevel="0" collapsed="false">
      <c r="A63" s="11"/>
      <c r="B63" s="3"/>
      <c r="C63" s="3"/>
      <c r="D63" s="12"/>
      <c r="E63" s="12"/>
      <c r="F63" s="12"/>
      <c r="G63" s="12"/>
      <c r="H63" s="12"/>
      <c r="I63" s="12"/>
      <c r="J63" s="12"/>
      <c r="K63" s="13" t="str">
        <f aca="false">IF(OR(B63="",COUNT(D63:J63)=0),"",SUM(D63:J63))</f>
        <v/>
      </c>
      <c r="L63" s="13" t="str">
        <f aca="false">IF(K63="","",MAX(0,MIN(K63,Q63-SUMIFS($K$5:$K62,$A$5:$A62,A63,$B$5:$B62,B63))))</f>
        <v/>
      </c>
      <c r="M63" s="13" t="str">
        <f aca="false">IF(K63="","",K63-L63)</f>
        <v/>
      </c>
      <c r="N63" s="14" t="str">
        <f aca="false">IF(K63="","",ROUND(L63*IFERROR(N(INDEX(Paramètres!$C$9:$C$38,MATCH(B63,Paramètres!$A$9:$A$38,0))),0)+M63*R63,2))</f>
        <v/>
      </c>
      <c r="O63" s="5" t="str">
        <f aca="false">IF(K63="","",IF(N(A63)=0,"Date à saisir",IF(WEEKDAY(A63,2)&lt;&gt;1,"Date : saisir un lundi",IF(COUNTIF(Paramètres!$A$9:$A$38,B63)=0,"Salarié hors liste",IF(COUNTIF(Paramètres!$F$9:$F$38,C63)=0,"Chantier hors liste",IF(MAX(D63:J63)&gt;Paramètres!$B$5,"Journée au-delà du seuil d'alerte",IF(SUMIFS($K$5:$K62,$A$5:$A62,A63,$B$5:$B62,B63)+K63&gt;Paramètres!$B$6,"Semaine au-delà du seuil d'alerte","OK")))))))</f>
        <v/>
      </c>
      <c r="P63" s="3"/>
      <c r="Q63" s="0" t="str">
        <f aca="false">IF(B63="","",IF(IFERROR(N(INDEX(Paramètres!$B$9:$B$38,MATCH(B63,Paramètres!$A$9:$A$38,0))),0)&gt;0,INDEX(Paramètres!$B$9:$B$38,MATCH(B63,Paramètres!$A$9:$A$38,0)),Paramètres!$B$4))</f>
        <v/>
      </c>
      <c r="R63" s="0" t="n">
        <f aca="false">IF(B63="",0,IF(IFERROR(N(INDEX(Paramètres!$D$9:$D$38,MATCH(B63,Paramètres!$A$9:$A$38,0))),0)&gt;0,INDEX(Paramètres!$D$9:$D$38,MATCH(B63,Paramètres!$A$9:$A$38,0)),IFERROR(N(INDEX(Paramètres!$C$9:$C$38,MATCH(B63,Paramètres!$A$9:$A$38,0))),0)))</f>
        <v>0</v>
      </c>
      <c r="S63" s="0" t="str">
        <f aca="false">IF(OR(A63="",B63=""),"",B63&amp;"|"&amp;N(A63)&amp;"|"&amp;COUNTIFS($A$6:A63,A63,$B$6:B63,B63))</f>
        <v/>
      </c>
    </row>
    <row r="64" customFormat="false" ht="15" hidden="false" customHeight="false" outlineLevel="0" collapsed="false">
      <c r="A64" s="11"/>
      <c r="B64" s="3"/>
      <c r="C64" s="3"/>
      <c r="D64" s="12"/>
      <c r="E64" s="12"/>
      <c r="F64" s="12"/>
      <c r="G64" s="12"/>
      <c r="H64" s="12"/>
      <c r="I64" s="12"/>
      <c r="J64" s="12"/>
      <c r="K64" s="13" t="str">
        <f aca="false">IF(OR(B64="",COUNT(D64:J64)=0),"",SUM(D64:J64))</f>
        <v/>
      </c>
      <c r="L64" s="13" t="str">
        <f aca="false">IF(K64="","",MAX(0,MIN(K64,Q64-SUMIFS($K$5:$K63,$A$5:$A63,A64,$B$5:$B63,B64))))</f>
        <v/>
      </c>
      <c r="M64" s="13" t="str">
        <f aca="false">IF(K64="","",K64-L64)</f>
        <v/>
      </c>
      <c r="N64" s="14" t="str">
        <f aca="false">IF(K64="","",ROUND(L64*IFERROR(N(INDEX(Paramètres!$C$9:$C$38,MATCH(B64,Paramètres!$A$9:$A$38,0))),0)+M64*R64,2))</f>
        <v/>
      </c>
      <c r="O64" s="5" t="str">
        <f aca="false">IF(K64="","",IF(N(A64)=0,"Date à saisir",IF(WEEKDAY(A64,2)&lt;&gt;1,"Date : saisir un lundi",IF(COUNTIF(Paramètres!$A$9:$A$38,B64)=0,"Salarié hors liste",IF(COUNTIF(Paramètres!$F$9:$F$38,C64)=0,"Chantier hors liste",IF(MAX(D64:J64)&gt;Paramètres!$B$5,"Journée au-delà du seuil d'alerte",IF(SUMIFS($K$5:$K63,$A$5:$A63,A64,$B$5:$B63,B64)+K64&gt;Paramètres!$B$6,"Semaine au-delà du seuil d'alerte","OK")))))))</f>
        <v/>
      </c>
      <c r="P64" s="3"/>
      <c r="Q64" s="0" t="str">
        <f aca="false">IF(B64="","",IF(IFERROR(N(INDEX(Paramètres!$B$9:$B$38,MATCH(B64,Paramètres!$A$9:$A$38,0))),0)&gt;0,INDEX(Paramètres!$B$9:$B$38,MATCH(B64,Paramètres!$A$9:$A$38,0)),Paramètres!$B$4))</f>
        <v/>
      </c>
      <c r="R64" s="0" t="n">
        <f aca="false">IF(B64="",0,IF(IFERROR(N(INDEX(Paramètres!$D$9:$D$38,MATCH(B64,Paramètres!$A$9:$A$38,0))),0)&gt;0,INDEX(Paramètres!$D$9:$D$38,MATCH(B64,Paramètres!$A$9:$A$38,0)),IFERROR(N(INDEX(Paramètres!$C$9:$C$38,MATCH(B64,Paramètres!$A$9:$A$38,0))),0)))</f>
        <v>0</v>
      </c>
      <c r="S64" s="0" t="str">
        <f aca="false">IF(OR(A64="",B64=""),"",B64&amp;"|"&amp;N(A64)&amp;"|"&amp;COUNTIFS($A$6:A64,A64,$B$6:B64,B64))</f>
        <v/>
      </c>
    </row>
    <row r="65" customFormat="false" ht="15" hidden="false" customHeight="false" outlineLevel="0" collapsed="false">
      <c r="A65" s="11"/>
      <c r="B65" s="3"/>
      <c r="C65" s="3"/>
      <c r="D65" s="12"/>
      <c r="E65" s="12"/>
      <c r="F65" s="12"/>
      <c r="G65" s="12"/>
      <c r="H65" s="12"/>
      <c r="I65" s="12"/>
      <c r="J65" s="12"/>
      <c r="K65" s="13" t="str">
        <f aca="false">IF(OR(B65="",COUNT(D65:J65)=0),"",SUM(D65:J65))</f>
        <v/>
      </c>
      <c r="L65" s="13" t="str">
        <f aca="false">IF(K65="","",MAX(0,MIN(K65,Q65-SUMIFS($K$5:$K64,$A$5:$A64,A65,$B$5:$B64,B65))))</f>
        <v/>
      </c>
      <c r="M65" s="13" t="str">
        <f aca="false">IF(K65="","",K65-L65)</f>
        <v/>
      </c>
      <c r="N65" s="14" t="str">
        <f aca="false">IF(K65="","",ROUND(L65*IFERROR(N(INDEX(Paramètres!$C$9:$C$38,MATCH(B65,Paramètres!$A$9:$A$38,0))),0)+M65*R65,2))</f>
        <v/>
      </c>
      <c r="O65" s="5" t="str">
        <f aca="false">IF(K65="","",IF(N(A65)=0,"Date à saisir",IF(WEEKDAY(A65,2)&lt;&gt;1,"Date : saisir un lundi",IF(COUNTIF(Paramètres!$A$9:$A$38,B65)=0,"Salarié hors liste",IF(COUNTIF(Paramètres!$F$9:$F$38,C65)=0,"Chantier hors liste",IF(MAX(D65:J65)&gt;Paramètres!$B$5,"Journée au-delà du seuil d'alerte",IF(SUMIFS($K$5:$K64,$A$5:$A64,A65,$B$5:$B64,B65)+K65&gt;Paramètres!$B$6,"Semaine au-delà du seuil d'alerte","OK")))))))</f>
        <v/>
      </c>
      <c r="P65" s="3"/>
      <c r="Q65" s="0" t="str">
        <f aca="false">IF(B65="","",IF(IFERROR(N(INDEX(Paramètres!$B$9:$B$38,MATCH(B65,Paramètres!$A$9:$A$38,0))),0)&gt;0,INDEX(Paramètres!$B$9:$B$38,MATCH(B65,Paramètres!$A$9:$A$38,0)),Paramètres!$B$4))</f>
        <v/>
      </c>
      <c r="R65" s="0" t="n">
        <f aca="false">IF(B65="",0,IF(IFERROR(N(INDEX(Paramètres!$D$9:$D$38,MATCH(B65,Paramètres!$A$9:$A$38,0))),0)&gt;0,INDEX(Paramètres!$D$9:$D$38,MATCH(B65,Paramètres!$A$9:$A$38,0)),IFERROR(N(INDEX(Paramètres!$C$9:$C$38,MATCH(B65,Paramètres!$A$9:$A$38,0))),0)))</f>
        <v>0</v>
      </c>
      <c r="S65" s="0" t="str">
        <f aca="false">IF(OR(A65="",B65=""),"",B65&amp;"|"&amp;N(A65)&amp;"|"&amp;COUNTIFS($A$6:A65,A65,$B$6:B65,B65))</f>
        <v/>
      </c>
    </row>
    <row r="66" customFormat="false" ht="15" hidden="false" customHeight="false" outlineLevel="0" collapsed="false">
      <c r="A66" s="11"/>
      <c r="B66" s="3"/>
      <c r="C66" s="3"/>
      <c r="D66" s="12"/>
      <c r="E66" s="12"/>
      <c r="F66" s="12"/>
      <c r="G66" s="12"/>
      <c r="H66" s="12"/>
      <c r="I66" s="12"/>
      <c r="J66" s="12"/>
      <c r="K66" s="13" t="str">
        <f aca="false">IF(OR(B66="",COUNT(D66:J66)=0),"",SUM(D66:J66))</f>
        <v/>
      </c>
      <c r="L66" s="13" t="str">
        <f aca="false">IF(K66="","",MAX(0,MIN(K66,Q66-SUMIFS($K$5:$K65,$A$5:$A65,A66,$B$5:$B65,B66))))</f>
        <v/>
      </c>
      <c r="M66" s="13" t="str">
        <f aca="false">IF(K66="","",K66-L66)</f>
        <v/>
      </c>
      <c r="N66" s="14" t="str">
        <f aca="false">IF(K66="","",ROUND(L66*IFERROR(N(INDEX(Paramètres!$C$9:$C$38,MATCH(B66,Paramètres!$A$9:$A$38,0))),0)+M66*R66,2))</f>
        <v/>
      </c>
      <c r="O66" s="5" t="str">
        <f aca="false">IF(K66="","",IF(N(A66)=0,"Date à saisir",IF(WEEKDAY(A66,2)&lt;&gt;1,"Date : saisir un lundi",IF(COUNTIF(Paramètres!$A$9:$A$38,B66)=0,"Salarié hors liste",IF(COUNTIF(Paramètres!$F$9:$F$38,C66)=0,"Chantier hors liste",IF(MAX(D66:J66)&gt;Paramètres!$B$5,"Journée au-delà du seuil d'alerte",IF(SUMIFS($K$5:$K65,$A$5:$A65,A66,$B$5:$B65,B66)+K66&gt;Paramètres!$B$6,"Semaine au-delà du seuil d'alerte","OK")))))))</f>
        <v/>
      </c>
      <c r="P66" s="3"/>
      <c r="Q66" s="0" t="str">
        <f aca="false">IF(B66="","",IF(IFERROR(N(INDEX(Paramètres!$B$9:$B$38,MATCH(B66,Paramètres!$A$9:$A$38,0))),0)&gt;0,INDEX(Paramètres!$B$9:$B$38,MATCH(B66,Paramètres!$A$9:$A$38,0)),Paramètres!$B$4))</f>
        <v/>
      </c>
      <c r="R66" s="0" t="n">
        <f aca="false">IF(B66="",0,IF(IFERROR(N(INDEX(Paramètres!$D$9:$D$38,MATCH(B66,Paramètres!$A$9:$A$38,0))),0)&gt;0,INDEX(Paramètres!$D$9:$D$38,MATCH(B66,Paramètres!$A$9:$A$38,0)),IFERROR(N(INDEX(Paramètres!$C$9:$C$38,MATCH(B66,Paramètres!$A$9:$A$38,0))),0)))</f>
        <v>0</v>
      </c>
      <c r="S66" s="0" t="str">
        <f aca="false">IF(OR(A66="",B66=""),"",B66&amp;"|"&amp;N(A66)&amp;"|"&amp;COUNTIFS($A$6:A66,A66,$B$6:B66,B66))</f>
        <v/>
      </c>
    </row>
    <row r="67" customFormat="false" ht="15" hidden="false" customHeight="false" outlineLevel="0" collapsed="false">
      <c r="A67" s="11"/>
      <c r="B67" s="3"/>
      <c r="C67" s="3"/>
      <c r="D67" s="12"/>
      <c r="E67" s="12"/>
      <c r="F67" s="12"/>
      <c r="G67" s="12"/>
      <c r="H67" s="12"/>
      <c r="I67" s="12"/>
      <c r="J67" s="12"/>
      <c r="K67" s="13" t="str">
        <f aca="false">IF(OR(B67="",COUNT(D67:J67)=0),"",SUM(D67:J67))</f>
        <v/>
      </c>
      <c r="L67" s="13" t="str">
        <f aca="false">IF(K67="","",MAX(0,MIN(K67,Q67-SUMIFS($K$5:$K66,$A$5:$A66,A67,$B$5:$B66,B67))))</f>
        <v/>
      </c>
      <c r="M67" s="13" t="str">
        <f aca="false">IF(K67="","",K67-L67)</f>
        <v/>
      </c>
      <c r="N67" s="14" t="str">
        <f aca="false">IF(K67="","",ROUND(L67*IFERROR(N(INDEX(Paramètres!$C$9:$C$38,MATCH(B67,Paramètres!$A$9:$A$38,0))),0)+M67*R67,2))</f>
        <v/>
      </c>
      <c r="O67" s="5" t="str">
        <f aca="false">IF(K67="","",IF(N(A67)=0,"Date à saisir",IF(WEEKDAY(A67,2)&lt;&gt;1,"Date : saisir un lundi",IF(COUNTIF(Paramètres!$A$9:$A$38,B67)=0,"Salarié hors liste",IF(COUNTIF(Paramètres!$F$9:$F$38,C67)=0,"Chantier hors liste",IF(MAX(D67:J67)&gt;Paramètres!$B$5,"Journée au-delà du seuil d'alerte",IF(SUMIFS($K$5:$K66,$A$5:$A66,A67,$B$5:$B66,B67)+K67&gt;Paramètres!$B$6,"Semaine au-delà du seuil d'alerte","OK")))))))</f>
        <v/>
      </c>
      <c r="P67" s="3"/>
      <c r="Q67" s="0" t="str">
        <f aca="false">IF(B67="","",IF(IFERROR(N(INDEX(Paramètres!$B$9:$B$38,MATCH(B67,Paramètres!$A$9:$A$38,0))),0)&gt;0,INDEX(Paramètres!$B$9:$B$38,MATCH(B67,Paramètres!$A$9:$A$38,0)),Paramètres!$B$4))</f>
        <v/>
      </c>
      <c r="R67" s="0" t="n">
        <f aca="false">IF(B67="",0,IF(IFERROR(N(INDEX(Paramètres!$D$9:$D$38,MATCH(B67,Paramètres!$A$9:$A$38,0))),0)&gt;0,INDEX(Paramètres!$D$9:$D$38,MATCH(B67,Paramètres!$A$9:$A$38,0)),IFERROR(N(INDEX(Paramètres!$C$9:$C$38,MATCH(B67,Paramètres!$A$9:$A$38,0))),0)))</f>
        <v>0</v>
      </c>
      <c r="S67" s="0" t="str">
        <f aca="false">IF(OR(A67="",B67=""),"",B67&amp;"|"&amp;N(A67)&amp;"|"&amp;COUNTIFS($A$6:A67,A67,$B$6:B67,B67))</f>
        <v/>
      </c>
    </row>
    <row r="68" customFormat="false" ht="15" hidden="false" customHeight="false" outlineLevel="0" collapsed="false">
      <c r="A68" s="11"/>
      <c r="B68" s="3"/>
      <c r="C68" s="3"/>
      <c r="D68" s="12"/>
      <c r="E68" s="12"/>
      <c r="F68" s="12"/>
      <c r="G68" s="12"/>
      <c r="H68" s="12"/>
      <c r="I68" s="12"/>
      <c r="J68" s="12"/>
      <c r="K68" s="13" t="str">
        <f aca="false">IF(OR(B68="",COUNT(D68:J68)=0),"",SUM(D68:J68))</f>
        <v/>
      </c>
      <c r="L68" s="13" t="str">
        <f aca="false">IF(K68="","",MAX(0,MIN(K68,Q68-SUMIFS($K$5:$K67,$A$5:$A67,A68,$B$5:$B67,B68))))</f>
        <v/>
      </c>
      <c r="M68" s="13" t="str">
        <f aca="false">IF(K68="","",K68-L68)</f>
        <v/>
      </c>
      <c r="N68" s="14" t="str">
        <f aca="false">IF(K68="","",ROUND(L68*IFERROR(N(INDEX(Paramètres!$C$9:$C$38,MATCH(B68,Paramètres!$A$9:$A$38,0))),0)+M68*R68,2))</f>
        <v/>
      </c>
      <c r="O68" s="5" t="str">
        <f aca="false">IF(K68="","",IF(N(A68)=0,"Date à saisir",IF(WEEKDAY(A68,2)&lt;&gt;1,"Date : saisir un lundi",IF(COUNTIF(Paramètres!$A$9:$A$38,B68)=0,"Salarié hors liste",IF(COUNTIF(Paramètres!$F$9:$F$38,C68)=0,"Chantier hors liste",IF(MAX(D68:J68)&gt;Paramètres!$B$5,"Journée au-delà du seuil d'alerte",IF(SUMIFS($K$5:$K67,$A$5:$A67,A68,$B$5:$B67,B68)+K68&gt;Paramètres!$B$6,"Semaine au-delà du seuil d'alerte","OK")))))))</f>
        <v/>
      </c>
      <c r="P68" s="3"/>
      <c r="Q68" s="0" t="str">
        <f aca="false">IF(B68="","",IF(IFERROR(N(INDEX(Paramètres!$B$9:$B$38,MATCH(B68,Paramètres!$A$9:$A$38,0))),0)&gt;0,INDEX(Paramètres!$B$9:$B$38,MATCH(B68,Paramètres!$A$9:$A$38,0)),Paramètres!$B$4))</f>
        <v/>
      </c>
      <c r="R68" s="0" t="n">
        <f aca="false">IF(B68="",0,IF(IFERROR(N(INDEX(Paramètres!$D$9:$D$38,MATCH(B68,Paramètres!$A$9:$A$38,0))),0)&gt;0,INDEX(Paramètres!$D$9:$D$38,MATCH(B68,Paramètres!$A$9:$A$38,0)),IFERROR(N(INDEX(Paramètres!$C$9:$C$38,MATCH(B68,Paramètres!$A$9:$A$38,0))),0)))</f>
        <v>0</v>
      </c>
      <c r="S68" s="0" t="str">
        <f aca="false">IF(OR(A68="",B68=""),"",B68&amp;"|"&amp;N(A68)&amp;"|"&amp;COUNTIFS($A$6:A68,A68,$B$6:B68,B68))</f>
        <v/>
      </c>
    </row>
    <row r="69" customFormat="false" ht="15" hidden="false" customHeight="false" outlineLevel="0" collapsed="false">
      <c r="A69" s="11"/>
      <c r="B69" s="3"/>
      <c r="C69" s="3"/>
      <c r="D69" s="12"/>
      <c r="E69" s="12"/>
      <c r="F69" s="12"/>
      <c r="G69" s="12"/>
      <c r="H69" s="12"/>
      <c r="I69" s="12"/>
      <c r="J69" s="12"/>
      <c r="K69" s="13" t="str">
        <f aca="false">IF(OR(B69="",COUNT(D69:J69)=0),"",SUM(D69:J69))</f>
        <v/>
      </c>
      <c r="L69" s="13" t="str">
        <f aca="false">IF(K69="","",MAX(0,MIN(K69,Q69-SUMIFS($K$5:$K68,$A$5:$A68,A69,$B$5:$B68,B69))))</f>
        <v/>
      </c>
      <c r="M69" s="13" t="str">
        <f aca="false">IF(K69="","",K69-L69)</f>
        <v/>
      </c>
      <c r="N69" s="14" t="str">
        <f aca="false">IF(K69="","",ROUND(L69*IFERROR(N(INDEX(Paramètres!$C$9:$C$38,MATCH(B69,Paramètres!$A$9:$A$38,0))),0)+M69*R69,2))</f>
        <v/>
      </c>
      <c r="O69" s="5" t="str">
        <f aca="false">IF(K69="","",IF(N(A69)=0,"Date à saisir",IF(WEEKDAY(A69,2)&lt;&gt;1,"Date : saisir un lundi",IF(COUNTIF(Paramètres!$A$9:$A$38,B69)=0,"Salarié hors liste",IF(COUNTIF(Paramètres!$F$9:$F$38,C69)=0,"Chantier hors liste",IF(MAX(D69:J69)&gt;Paramètres!$B$5,"Journée au-delà du seuil d'alerte",IF(SUMIFS($K$5:$K68,$A$5:$A68,A69,$B$5:$B68,B69)+K69&gt;Paramètres!$B$6,"Semaine au-delà du seuil d'alerte","OK")))))))</f>
        <v/>
      </c>
      <c r="P69" s="3"/>
      <c r="Q69" s="0" t="str">
        <f aca="false">IF(B69="","",IF(IFERROR(N(INDEX(Paramètres!$B$9:$B$38,MATCH(B69,Paramètres!$A$9:$A$38,0))),0)&gt;0,INDEX(Paramètres!$B$9:$B$38,MATCH(B69,Paramètres!$A$9:$A$38,0)),Paramètres!$B$4))</f>
        <v/>
      </c>
      <c r="R69" s="0" t="n">
        <f aca="false">IF(B69="",0,IF(IFERROR(N(INDEX(Paramètres!$D$9:$D$38,MATCH(B69,Paramètres!$A$9:$A$38,0))),0)&gt;0,INDEX(Paramètres!$D$9:$D$38,MATCH(B69,Paramètres!$A$9:$A$38,0)),IFERROR(N(INDEX(Paramètres!$C$9:$C$38,MATCH(B69,Paramètres!$A$9:$A$38,0))),0)))</f>
        <v>0</v>
      </c>
      <c r="S69" s="0" t="str">
        <f aca="false">IF(OR(A69="",B69=""),"",B69&amp;"|"&amp;N(A69)&amp;"|"&amp;COUNTIFS($A$6:A69,A69,$B$6:B69,B69))</f>
        <v/>
      </c>
    </row>
    <row r="70" customFormat="false" ht="15" hidden="false" customHeight="false" outlineLevel="0" collapsed="false">
      <c r="A70" s="11"/>
      <c r="B70" s="3"/>
      <c r="C70" s="3"/>
      <c r="D70" s="12"/>
      <c r="E70" s="12"/>
      <c r="F70" s="12"/>
      <c r="G70" s="12"/>
      <c r="H70" s="12"/>
      <c r="I70" s="12"/>
      <c r="J70" s="12"/>
      <c r="K70" s="13" t="str">
        <f aca="false">IF(OR(B70="",COUNT(D70:J70)=0),"",SUM(D70:J70))</f>
        <v/>
      </c>
      <c r="L70" s="13" t="str">
        <f aca="false">IF(K70="","",MAX(0,MIN(K70,Q70-SUMIFS($K$5:$K69,$A$5:$A69,A70,$B$5:$B69,B70))))</f>
        <v/>
      </c>
      <c r="M70" s="13" t="str">
        <f aca="false">IF(K70="","",K70-L70)</f>
        <v/>
      </c>
      <c r="N70" s="14" t="str">
        <f aca="false">IF(K70="","",ROUND(L70*IFERROR(N(INDEX(Paramètres!$C$9:$C$38,MATCH(B70,Paramètres!$A$9:$A$38,0))),0)+M70*R70,2))</f>
        <v/>
      </c>
      <c r="O70" s="5" t="str">
        <f aca="false">IF(K70="","",IF(N(A70)=0,"Date à saisir",IF(WEEKDAY(A70,2)&lt;&gt;1,"Date : saisir un lundi",IF(COUNTIF(Paramètres!$A$9:$A$38,B70)=0,"Salarié hors liste",IF(COUNTIF(Paramètres!$F$9:$F$38,C70)=0,"Chantier hors liste",IF(MAX(D70:J70)&gt;Paramètres!$B$5,"Journée au-delà du seuil d'alerte",IF(SUMIFS($K$5:$K69,$A$5:$A69,A70,$B$5:$B69,B70)+K70&gt;Paramètres!$B$6,"Semaine au-delà du seuil d'alerte","OK")))))))</f>
        <v/>
      </c>
      <c r="P70" s="3"/>
      <c r="Q70" s="0" t="str">
        <f aca="false">IF(B70="","",IF(IFERROR(N(INDEX(Paramètres!$B$9:$B$38,MATCH(B70,Paramètres!$A$9:$A$38,0))),0)&gt;0,INDEX(Paramètres!$B$9:$B$38,MATCH(B70,Paramètres!$A$9:$A$38,0)),Paramètres!$B$4))</f>
        <v/>
      </c>
      <c r="R70" s="0" t="n">
        <f aca="false">IF(B70="",0,IF(IFERROR(N(INDEX(Paramètres!$D$9:$D$38,MATCH(B70,Paramètres!$A$9:$A$38,0))),0)&gt;0,INDEX(Paramètres!$D$9:$D$38,MATCH(B70,Paramètres!$A$9:$A$38,0)),IFERROR(N(INDEX(Paramètres!$C$9:$C$38,MATCH(B70,Paramètres!$A$9:$A$38,0))),0)))</f>
        <v>0</v>
      </c>
      <c r="S70" s="0" t="str">
        <f aca="false">IF(OR(A70="",B70=""),"",B70&amp;"|"&amp;N(A70)&amp;"|"&amp;COUNTIFS($A$6:A70,A70,$B$6:B70,B70))</f>
        <v/>
      </c>
    </row>
    <row r="71" customFormat="false" ht="15" hidden="false" customHeight="false" outlineLevel="0" collapsed="false">
      <c r="A71" s="11"/>
      <c r="B71" s="3"/>
      <c r="C71" s="3"/>
      <c r="D71" s="12"/>
      <c r="E71" s="12"/>
      <c r="F71" s="12"/>
      <c r="G71" s="12"/>
      <c r="H71" s="12"/>
      <c r="I71" s="12"/>
      <c r="J71" s="12"/>
      <c r="K71" s="13" t="str">
        <f aca="false">IF(OR(B71="",COUNT(D71:J71)=0),"",SUM(D71:J71))</f>
        <v/>
      </c>
      <c r="L71" s="13" t="str">
        <f aca="false">IF(K71="","",MAX(0,MIN(K71,Q71-SUMIFS($K$5:$K70,$A$5:$A70,A71,$B$5:$B70,B71))))</f>
        <v/>
      </c>
      <c r="M71" s="13" t="str">
        <f aca="false">IF(K71="","",K71-L71)</f>
        <v/>
      </c>
      <c r="N71" s="14" t="str">
        <f aca="false">IF(K71="","",ROUND(L71*IFERROR(N(INDEX(Paramètres!$C$9:$C$38,MATCH(B71,Paramètres!$A$9:$A$38,0))),0)+M71*R71,2))</f>
        <v/>
      </c>
      <c r="O71" s="5" t="str">
        <f aca="false">IF(K71="","",IF(N(A71)=0,"Date à saisir",IF(WEEKDAY(A71,2)&lt;&gt;1,"Date : saisir un lundi",IF(COUNTIF(Paramètres!$A$9:$A$38,B71)=0,"Salarié hors liste",IF(COUNTIF(Paramètres!$F$9:$F$38,C71)=0,"Chantier hors liste",IF(MAX(D71:J71)&gt;Paramètres!$B$5,"Journée au-delà du seuil d'alerte",IF(SUMIFS($K$5:$K70,$A$5:$A70,A71,$B$5:$B70,B71)+K71&gt;Paramètres!$B$6,"Semaine au-delà du seuil d'alerte","OK")))))))</f>
        <v/>
      </c>
      <c r="P71" s="3"/>
      <c r="Q71" s="0" t="str">
        <f aca="false">IF(B71="","",IF(IFERROR(N(INDEX(Paramètres!$B$9:$B$38,MATCH(B71,Paramètres!$A$9:$A$38,0))),0)&gt;0,INDEX(Paramètres!$B$9:$B$38,MATCH(B71,Paramètres!$A$9:$A$38,0)),Paramètres!$B$4))</f>
        <v/>
      </c>
      <c r="R71" s="0" t="n">
        <f aca="false">IF(B71="",0,IF(IFERROR(N(INDEX(Paramètres!$D$9:$D$38,MATCH(B71,Paramètres!$A$9:$A$38,0))),0)&gt;0,INDEX(Paramètres!$D$9:$D$38,MATCH(B71,Paramètres!$A$9:$A$38,0)),IFERROR(N(INDEX(Paramètres!$C$9:$C$38,MATCH(B71,Paramètres!$A$9:$A$38,0))),0)))</f>
        <v>0</v>
      </c>
      <c r="S71" s="0" t="str">
        <f aca="false">IF(OR(A71="",B71=""),"",B71&amp;"|"&amp;N(A71)&amp;"|"&amp;COUNTIFS($A$6:A71,A71,$B$6:B71,B71))</f>
        <v/>
      </c>
    </row>
    <row r="72" customFormat="false" ht="15" hidden="false" customHeight="false" outlineLevel="0" collapsed="false">
      <c r="A72" s="11"/>
      <c r="B72" s="3"/>
      <c r="C72" s="3"/>
      <c r="D72" s="12"/>
      <c r="E72" s="12"/>
      <c r="F72" s="12"/>
      <c r="G72" s="12"/>
      <c r="H72" s="12"/>
      <c r="I72" s="12"/>
      <c r="J72" s="12"/>
      <c r="K72" s="13" t="str">
        <f aca="false">IF(OR(B72="",COUNT(D72:J72)=0),"",SUM(D72:J72))</f>
        <v/>
      </c>
      <c r="L72" s="13" t="str">
        <f aca="false">IF(K72="","",MAX(0,MIN(K72,Q72-SUMIFS($K$5:$K71,$A$5:$A71,A72,$B$5:$B71,B72))))</f>
        <v/>
      </c>
      <c r="M72" s="13" t="str">
        <f aca="false">IF(K72="","",K72-L72)</f>
        <v/>
      </c>
      <c r="N72" s="14" t="str">
        <f aca="false">IF(K72="","",ROUND(L72*IFERROR(N(INDEX(Paramètres!$C$9:$C$38,MATCH(B72,Paramètres!$A$9:$A$38,0))),0)+M72*R72,2))</f>
        <v/>
      </c>
      <c r="O72" s="5" t="str">
        <f aca="false">IF(K72="","",IF(N(A72)=0,"Date à saisir",IF(WEEKDAY(A72,2)&lt;&gt;1,"Date : saisir un lundi",IF(COUNTIF(Paramètres!$A$9:$A$38,B72)=0,"Salarié hors liste",IF(COUNTIF(Paramètres!$F$9:$F$38,C72)=0,"Chantier hors liste",IF(MAX(D72:J72)&gt;Paramètres!$B$5,"Journée au-delà du seuil d'alerte",IF(SUMIFS($K$5:$K71,$A$5:$A71,A72,$B$5:$B71,B72)+K72&gt;Paramètres!$B$6,"Semaine au-delà du seuil d'alerte","OK")))))))</f>
        <v/>
      </c>
      <c r="P72" s="3"/>
      <c r="Q72" s="0" t="str">
        <f aca="false">IF(B72="","",IF(IFERROR(N(INDEX(Paramètres!$B$9:$B$38,MATCH(B72,Paramètres!$A$9:$A$38,0))),0)&gt;0,INDEX(Paramètres!$B$9:$B$38,MATCH(B72,Paramètres!$A$9:$A$38,0)),Paramètres!$B$4))</f>
        <v/>
      </c>
      <c r="R72" s="0" t="n">
        <f aca="false">IF(B72="",0,IF(IFERROR(N(INDEX(Paramètres!$D$9:$D$38,MATCH(B72,Paramètres!$A$9:$A$38,0))),0)&gt;0,INDEX(Paramètres!$D$9:$D$38,MATCH(B72,Paramètres!$A$9:$A$38,0)),IFERROR(N(INDEX(Paramètres!$C$9:$C$38,MATCH(B72,Paramètres!$A$9:$A$38,0))),0)))</f>
        <v>0</v>
      </c>
      <c r="S72" s="0" t="str">
        <f aca="false">IF(OR(A72="",B72=""),"",B72&amp;"|"&amp;N(A72)&amp;"|"&amp;COUNTIFS($A$6:A72,A72,$B$6:B72,B72))</f>
        <v/>
      </c>
    </row>
    <row r="73" customFormat="false" ht="15" hidden="false" customHeight="false" outlineLevel="0" collapsed="false">
      <c r="A73" s="11"/>
      <c r="B73" s="3"/>
      <c r="C73" s="3"/>
      <c r="D73" s="12"/>
      <c r="E73" s="12"/>
      <c r="F73" s="12"/>
      <c r="G73" s="12"/>
      <c r="H73" s="12"/>
      <c r="I73" s="12"/>
      <c r="J73" s="12"/>
      <c r="K73" s="13" t="str">
        <f aca="false">IF(OR(B73="",COUNT(D73:J73)=0),"",SUM(D73:J73))</f>
        <v/>
      </c>
      <c r="L73" s="13" t="str">
        <f aca="false">IF(K73="","",MAX(0,MIN(K73,Q73-SUMIFS($K$5:$K72,$A$5:$A72,A73,$B$5:$B72,B73))))</f>
        <v/>
      </c>
      <c r="M73" s="13" t="str">
        <f aca="false">IF(K73="","",K73-L73)</f>
        <v/>
      </c>
      <c r="N73" s="14" t="str">
        <f aca="false">IF(K73="","",ROUND(L73*IFERROR(N(INDEX(Paramètres!$C$9:$C$38,MATCH(B73,Paramètres!$A$9:$A$38,0))),0)+M73*R73,2))</f>
        <v/>
      </c>
      <c r="O73" s="5" t="str">
        <f aca="false">IF(K73="","",IF(N(A73)=0,"Date à saisir",IF(WEEKDAY(A73,2)&lt;&gt;1,"Date : saisir un lundi",IF(COUNTIF(Paramètres!$A$9:$A$38,B73)=0,"Salarié hors liste",IF(COUNTIF(Paramètres!$F$9:$F$38,C73)=0,"Chantier hors liste",IF(MAX(D73:J73)&gt;Paramètres!$B$5,"Journée au-delà du seuil d'alerte",IF(SUMIFS($K$5:$K72,$A$5:$A72,A73,$B$5:$B72,B73)+K73&gt;Paramètres!$B$6,"Semaine au-delà du seuil d'alerte","OK")))))))</f>
        <v/>
      </c>
      <c r="P73" s="3"/>
      <c r="Q73" s="0" t="str">
        <f aca="false">IF(B73="","",IF(IFERROR(N(INDEX(Paramètres!$B$9:$B$38,MATCH(B73,Paramètres!$A$9:$A$38,0))),0)&gt;0,INDEX(Paramètres!$B$9:$B$38,MATCH(B73,Paramètres!$A$9:$A$38,0)),Paramètres!$B$4))</f>
        <v/>
      </c>
      <c r="R73" s="0" t="n">
        <f aca="false">IF(B73="",0,IF(IFERROR(N(INDEX(Paramètres!$D$9:$D$38,MATCH(B73,Paramètres!$A$9:$A$38,0))),0)&gt;0,INDEX(Paramètres!$D$9:$D$38,MATCH(B73,Paramètres!$A$9:$A$38,0)),IFERROR(N(INDEX(Paramètres!$C$9:$C$38,MATCH(B73,Paramètres!$A$9:$A$38,0))),0)))</f>
        <v>0</v>
      </c>
      <c r="S73" s="0" t="str">
        <f aca="false">IF(OR(A73="",B73=""),"",B73&amp;"|"&amp;N(A73)&amp;"|"&amp;COUNTIFS($A$6:A73,A73,$B$6:B73,B73))</f>
        <v/>
      </c>
    </row>
    <row r="74" customFormat="false" ht="15" hidden="false" customHeight="false" outlineLevel="0" collapsed="false">
      <c r="A74" s="11"/>
      <c r="B74" s="3"/>
      <c r="C74" s="3"/>
      <c r="D74" s="12"/>
      <c r="E74" s="12"/>
      <c r="F74" s="12"/>
      <c r="G74" s="12"/>
      <c r="H74" s="12"/>
      <c r="I74" s="12"/>
      <c r="J74" s="12"/>
      <c r="K74" s="13" t="str">
        <f aca="false">IF(OR(B74="",COUNT(D74:J74)=0),"",SUM(D74:J74))</f>
        <v/>
      </c>
      <c r="L74" s="13" t="str">
        <f aca="false">IF(K74="","",MAX(0,MIN(K74,Q74-SUMIFS($K$5:$K73,$A$5:$A73,A74,$B$5:$B73,B74))))</f>
        <v/>
      </c>
      <c r="M74" s="13" t="str">
        <f aca="false">IF(K74="","",K74-L74)</f>
        <v/>
      </c>
      <c r="N74" s="14" t="str">
        <f aca="false">IF(K74="","",ROUND(L74*IFERROR(N(INDEX(Paramètres!$C$9:$C$38,MATCH(B74,Paramètres!$A$9:$A$38,0))),0)+M74*R74,2))</f>
        <v/>
      </c>
      <c r="O74" s="5" t="str">
        <f aca="false">IF(K74="","",IF(N(A74)=0,"Date à saisir",IF(WEEKDAY(A74,2)&lt;&gt;1,"Date : saisir un lundi",IF(COUNTIF(Paramètres!$A$9:$A$38,B74)=0,"Salarié hors liste",IF(COUNTIF(Paramètres!$F$9:$F$38,C74)=0,"Chantier hors liste",IF(MAX(D74:J74)&gt;Paramètres!$B$5,"Journée au-delà du seuil d'alerte",IF(SUMIFS($K$5:$K73,$A$5:$A73,A74,$B$5:$B73,B74)+K74&gt;Paramètres!$B$6,"Semaine au-delà du seuil d'alerte","OK")))))))</f>
        <v/>
      </c>
      <c r="P74" s="3"/>
      <c r="Q74" s="0" t="str">
        <f aca="false">IF(B74="","",IF(IFERROR(N(INDEX(Paramètres!$B$9:$B$38,MATCH(B74,Paramètres!$A$9:$A$38,0))),0)&gt;0,INDEX(Paramètres!$B$9:$B$38,MATCH(B74,Paramètres!$A$9:$A$38,0)),Paramètres!$B$4))</f>
        <v/>
      </c>
      <c r="R74" s="0" t="n">
        <f aca="false">IF(B74="",0,IF(IFERROR(N(INDEX(Paramètres!$D$9:$D$38,MATCH(B74,Paramètres!$A$9:$A$38,0))),0)&gt;0,INDEX(Paramètres!$D$9:$D$38,MATCH(B74,Paramètres!$A$9:$A$38,0)),IFERROR(N(INDEX(Paramètres!$C$9:$C$38,MATCH(B74,Paramètres!$A$9:$A$38,0))),0)))</f>
        <v>0</v>
      </c>
      <c r="S74" s="0" t="str">
        <f aca="false">IF(OR(A74="",B74=""),"",B74&amp;"|"&amp;N(A74)&amp;"|"&amp;COUNTIFS($A$6:A74,A74,$B$6:B74,B74))</f>
        <v/>
      </c>
    </row>
    <row r="75" customFormat="false" ht="15" hidden="false" customHeight="false" outlineLevel="0" collapsed="false">
      <c r="A75" s="11"/>
      <c r="B75" s="3"/>
      <c r="C75" s="3"/>
      <c r="D75" s="12"/>
      <c r="E75" s="12"/>
      <c r="F75" s="12"/>
      <c r="G75" s="12"/>
      <c r="H75" s="12"/>
      <c r="I75" s="12"/>
      <c r="J75" s="12"/>
      <c r="K75" s="13" t="str">
        <f aca="false">IF(OR(B75="",COUNT(D75:J75)=0),"",SUM(D75:J75))</f>
        <v/>
      </c>
      <c r="L75" s="13" t="str">
        <f aca="false">IF(K75="","",MAX(0,MIN(K75,Q75-SUMIFS($K$5:$K74,$A$5:$A74,A75,$B$5:$B74,B75))))</f>
        <v/>
      </c>
      <c r="M75" s="13" t="str">
        <f aca="false">IF(K75="","",K75-L75)</f>
        <v/>
      </c>
      <c r="N75" s="14" t="str">
        <f aca="false">IF(K75="","",ROUND(L75*IFERROR(N(INDEX(Paramètres!$C$9:$C$38,MATCH(B75,Paramètres!$A$9:$A$38,0))),0)+M75*R75,2))</f>
        <v/>
      </c>
      <c r="O75" s="5" t="str">
        <f aca="false">IF(K75="","",IF(N(A75)=0,"Date à saisir",IF(WEEKDAY(A75,2)&lt;&gt;1,"Date : saisir un lundi",IF(COUNTIF(Paramètres!$A$9:$A$38,B75)=0,"Salarié hors liste",IF(COUNTIF(Paramètres!$F$9:$F$38,C75)=0,"Chantier hors liste",IF(MAX(D75:J75)&gt;Paramètres!$B$5,"Journée au-delà du seuil d'alerte",IF(SUMIFS($K$5:$K74,$A$5:$A74,A75,$B$5:$B74,B75)+K75&gt;Paramètres!$B$6,"Semaine au-delà du seuil d'alerte","OK")))))))</f>
        <v/>
      </c>
      <c r="P75" s="3"/>
      <c r="Q75" s="0" t="str">
        <f aca="false">IF(B75="","",IF(IFERROR(N(INDEX(Paramètres!$B$9:$B$38,MATCH(B75,Paramètres!$A$9:$A$38,0))),0)&gt;0,INDEX(Paramètres!$B$9:$B$38,MATCH(B75,Paramètres!$A$9:$A$38,0)),Paramètres!$B$4))</f>
        <v/>
      </c>
      <c r="R75" s="0" t="n">
        <f aca="false">IF(B75="",0,IF(IFERROR(N(INDEX(Paramètres!$D$9:$D$38,MATCH(B75,Paramètres!$A$9:$A$38,0))),0)&gt;0,INDEX(Paramètres!$D$9:$D$38,MATCH(B75,Paramètres!$A$9:$A$38,0)),IFERROR(N(INDEX(Paramètres!$C$9:$C$38,MATCH(B75,Paramètres!$A$9:$A$38,0))),0)))</f>
        <v>0</v>
      </c>
      <c r="S75" s="0" t="str">
        <f aca="false">IF(OR(A75="",B75=""),"",B75&amp;"|"&amp;N(A75)&amp;"|"&amp;COUNTIFS($A$6:A75,A75,$B$6:B75,B75))</f>
        <v/>
      </c>
    </row>
    <row r="76" customFormat="false" ht="15" hidden="false" customHeight="false" outlineLevel="0" collapsed="false">
      <c r="A76" s="11"/>
      <c r="B76" s="3"/>
      <c r="C76" s="3"/>
      <c r="D76" s="12"/>
      <c r="E76" s="12"/>
      <c r="F76" s="12"/>
      <c r="G76" s="12"/>
      <c r="H76" s="12"/>
      <c r="I76" s="12"/>
      <c r="J76" s="12"/>
      <c r="K76" s="13" t="str">
        <f aca="false">IF(OR(B76="",COUNT(D76:J76)=0),"",SUM(D76:J76))</f>
        <v/>
      </c>
      <c r="L76" s="13" t="str">
        <f aca="false">IF(K76="","",MAX(0,MIN(K76,Q76-SUMIFS($K$5:$K75,$A$5:$A75,A76,$B$5:$B75,B76))))</f>
        <v/>
      </c>
      <c r="M76" s="13" t="str">
        <f aca="false">IF(K76="","",K76-L76)</f>
        <v/>
      </c>
      <c r="N76" s="14" t="str">
        <f aca="false">IF(K76="","",ROUND(L76*IFERROR(N(INDEX(Paramètres!$C$9:$C$38,MATCH(B76,Paramètres!$A$9:$A$38,0))),0)+M76*R76,2))</f>
        <v/>
      </c>
      <c r="O76" s="5" t="str">
        <f aca="false">IF(K76="","",IF(N(A76)=0,"Date à saisir",IF(WEEKDAY(A76,2)&lt;&gt;1,"Date : saisir un lundi",IF(COUNTIF(Paramètres!$A$9:$A$38,B76)=0,"Salarié hors liste",IF(COUNTIF(Paramètres!$F$9:$F$38,C76)=0,"Chantier hors liste",IF(MAX(D76:J76)&gt;Paramètres!$B$5,"Journée au-delà du seuil d'alerte",IF(SUMIFS($K$5:$K75,$A$5:$A75,A76,$B$5:$B75,B76)+K76&gt;Paramètres!$B$6,"Semaine au-delà du seuil d'alerte","OK")))))))</f>
        <v/>
      </c>
      <c r="P76" s="3"/>
      <c r="Q76" s="0" t="str">
        <f aca="false">IF(B76="","",IF(IFERROR(N(INDEX(Paramètres!$B$9:$B$38,MATCH(B76,Paramètres!$A$9:$A$38,0))),0)&gt;0,INDEX(Paramètres!$B$9:$B$38,MATCH(B76,Paramètres!$A$9:$A$38,0)),Paramètres!$B$4))</f>
        <v/>
      </c>
      <c r="R76" s="0" t="n">
        <f aca="false">IF(B76="",0,IF(IFERROR(N(INDEX(Paramètres!$D$9:$D$38,MATCH(B76,Paramètres!$A$9:$A$38,0))),0)&gt;0,INDEX(Paramètres!$D$9:$D$38,MATCH(B76,Paramètres!$A$9:$A$38,0)),IFERROR(N(INDEX(Paramètres!$C$9:$C$38,MATCH(B76,Paramètres!$A$9:$A$38,0))),0)))</f>
        <v>0</v>
      </c>
      <c r="S76" s="0" t="str">
        <f aca="false">IF(OR(A76="",B76=""),"",B76&amp;"|"&amp;N(A76)&amp;"|"&amp;COUNTIFS($A$6:A76,A76,$B$6:B76,B76))</f>
        <v/>
      </c>
    </row>
    <row r="77" customFormat="false" ht="15" hidden="false" customHeight="false" outlineLevel="0" collapsed="false">
      <c r="A77" s="11"/>
      <c r="B77" s="3"/>
      <c r="C77" s="3"/>
      <c r="D77" s="12"/>
      <c r="E77" s="12"/>
      <c r="F77" s="12"/>
      <c r="G77" s="12"/>
      <c r="H77" s="12"/>
      <c r="I77" s="12"/>
      <c r="J77" s="12"/>
      <c r="K77" s="13" t="str">
        <f aca="false">IF(OR(B77="",COUNT(D77:J77)=0),"",SUM(D77:J77))</f>
        <v/>
      </c>
      <c r="L77" s="13" t="str">
        <f aca="false">IF(K77="","",MAX(0,MIN(K77,Q77-SUMIFS($K$5:$K76,$A$5:$A76,A77,$B$5:$B76,B77))))</f>
        <v/>
      </c>
      <c r="M77" s="13" t="str">
        <f aca="false">IF(K77="","",K77-L77)</f>
        <v/>
      </c>
      <c r="N77" s="14" t="str">
        <f aca="false">IF(K77="","",ROUND(L77*IFERROR(N(INDEX(Paramètres!$C$9:$C$38,MATCH(B77,Paramètres!$A$9:$A$38,0))),0)+M77*R77,2))</f>
        <v/>
      </c>
      <c r="O77" s="5" t="str">
        <f aca="false">IF(K77="","",IF(N(A77)=0,"Date à saisir",IF(WEEKDAY(A77,2)&lt;&gt;1,"Date : saisir un lundi",IF(COUNTIF(Paramètres!$A$9:$A$38,B77)=0,"Salarié hors liste",IF(COUNTIF(Paramètres!$F$9:$F$38,C77)=0,"Chantier hors liste",IF(MAX(D77:J77)&gt;Paramètres!$B$5,"Journée au-delà du seuil d'alerte",IF(SUMIFS($K$5:$K76,$A$5:$A76,A77,$B$5:$B76,B77)+K77&gt;Paramètres!$B$6,"Semaine au-delà du seuil d'alerte","OK")))))))</f>
        <v/>
      </c>
      <c r="P77" s="3"/>
      <c r="Q77" s="0" t="str">
        <f aca="false">IF(B77="","",IF(IFERROR(N(INDEX(Paramètres!$B$9:$B$38,MATCH(B77,Paramètres!$A$9:$A$38,0))),0)&gt;0,INDEX(Paramètres!$B$9:$B$38,MATCH(B77,Paramètres!$A$9:$A$38,0)),Paramètres!$B$4))</f>
        <v/>
      </c>
      <c r="R77" s="0" t="n">
        <f aca="false">IF(B77="",0,IF(IFERROR(N(INDEX(Paramètres!$D$9:$D$38,MATCH(B77,Paramètres!$A$9:$A$38,0))),0)&gt;0,INDEX(Paramètres!$D$9:$D$38,MATCH(B77,Paramètres!$A$9:$A$38,0)),IFERROR(N(INDEX(Paramètres!$C$9:$C$38,MATCH(B77,Paramètres!$A$9:$A$38,0))),0)))</f>
        <v>0</v>
      </c>
      <c r="S77" s="0" t="str">
        <f aca="false">IF(OR(A77="",B77=""),"",B77&amp;"|"&amp;N(A77)&amp;"|"&amp;COUNTIFS($A$6:A77,A77,$B$6:B77,B77))</f>
        <v/>
      </c>
    </row>
    <row r="78" customFormat="false" ht="15" hidden="false" customHeight="false" outlineLevel="0" collapsed="false">
      <c r="A78" s="11"/>
      <c r="B78" s="3"/>
      <c r="C78" s="3"/>
      <c r="D78" s="12"/>
      <c r="E78" s="12"/>
      <c r="F78" s="12"/>
      <c r="G78" s="12"/>
      <c r="H78" s="12"/>
      <c r="I78" s="12"/>
      <c r="J78" s="12"/>
      <c r="K78" s="13" t="str">
        <f aca="false">IF(OR(B78="",COUNT(D78:J78)=0),"",SUM(D78:J78))</f>
        <v/>
      </c>
      <c r="L78" s="13" t="str">
        <f aca="false">IF(K78="","",MAX(0,MIN(K78,Q78-SUMIFS($K$5:$K77,$A$5:$A77,A78,$B$5:$B77,B78))))</f>
        <v/>
      </c>
      <c r="M78" s="13" t="str">
        <f aca="false">IF(K78="","",K78-L78)</f>
        <v/>
      </c>
      <c r="N78" s="14" t="str">
        <f aca="false">IF(K78="","",ROUND(L78*IFERROR(N(INDEX(Paramètres!$C$9:$C$38,MATCH(B78,Paramètres!$A$9:$A$38,0))),0)+M78*R78,2))</f>
        <v/>
      </c>
      <c r="O78" s="5" t="str">
        <f aca="false">IF(K78="","",IF(N(A78)=0,"Date à saisir",IF(WEEKDAY(A78,2)&lt;&gt;1,"Date : saisir un lundi",IF(COUNTIF(Paramètres!$A$9:$A$38,B78)=0,"Salarié hors liste",IF(COUNTIF(Paramètres!$F$9:$F$38,C78)=0,"Chantier hors liste",IF(MAX(D78:J78)&gt;Paramètres!$B$5,"Journée au-delà du seuil d'alerte",IF(SUMIFS($K$5:$K77,$A$5:$A77,A78,$B$5:$B77,B78)+K78&gt;Paramètres!$B$6,"Semaine au-delà du seuil d'alerte","OK")))))))</f>
        <v/>
      </c>
      <c r="P78" s="3"/>
      <c r="Q78" s="0" t="str">
        <f aca="false">IF(B78="","",IF(IFERROR(N(INDEX(Paramètres!$B$9:$B$38,MATCH(B78,Paramètres!$A$9:$A$38,0))),0)&gt;0,INDEX(Paramètres!$B$9:$B$38,MATCH(B78,Paramètres!$A$9:$A$38,0)),Paramètres!$B$4))</f>
        <v/>
      </c>
      <c r="R78" s="0" t="n">
        <f aca="false">IF(B78="",0,IF(IFERROR(N(INDEX(Paramètres!$D$9:$D$38,MATCH(B78,Paramètres!$A$9:$A$38,0))),0)&gt;0,INDEX(Paramètres!$D$9:$D$38,MATCH(B78,Paramètres!$A$9:$A$38,0)),IFERROR(N(INDEX(Paramètres!$C$9:$C$38,MATCH(B78,Paramètres!$A$9:$A$38,0))),0)))</f>
        <v>0</v>
      </c>
      <c r="S78" s="0" t="str">
        <f aca="false">IF(OR(A78="",B78=""),"",B78&amp;"|"&amp;N(A78)&amp;"|"&amp;COUNTIFS($A$6:A78,A78,$B$6:B78,B78))</f>
        <v/>
      </c>
    </row>
    <row r="79" customFormat="false" ht="15" hidden="false" customHeight="false" outlineLevel="0" collapsed="false">
      <c r="A79" s="11"/>
      <c r="B79" s="3"/>
      <c r="C79" s="3"/>
      <c r="D79" s="12"/>
      <c r="E79" s="12"/>
      <c r="F79" s="12"/>
      <c r="G79" s="12"/>
      <c r="H79" s="12"/>
      <c r="I79" s="12"/>
      <c r="J79" s="12"/>
      <c r="K79" s="13" t="str">
        <f aca="false">IF(OR(B79="",COUNT(D79:J79)=0),"",SUM(D79:J79))</f>
        <v/>
      </c>
      <c r="L79" s="13" t="str">
        <f aca="false">IF(K79="","",MAX(0,MIN(K79,Q79-SUMIFS($K$5:$K78,$A$5:$A78,A79,$B$5:$B78,B79))))</f>
        <v/>
      </c>
      <c r="M79" s="13" t="str">
        <f aca="false">IF(K79="","",K79-L79)</f>
        <v/>
      </c>
      <c r="N79" s="14" t="str">
        <f aca="false">IF(K79="","",ROUND(L79*IFERROR(N(INDEX(Paramètres!$C$9:$C$38,MATCH(B79,Paramètres!$A$9:$A$38,0))),0)+M79*R79,2))</f>
        <v/>
      </c>
      <c r="O79" s="5" t="str">
        <f aca="false">IF(K79="","",IF(N(A79)=0,"Date à saisir",IF(WEEKDAY(A79,2)&lt;&gt;1,"Date : saisir un lundi",IF(COUNTIF(Paramètres!$A$9:$A$38,B79)=0,"Salarié hors liste",IF(COUNTIF(Paramètres!$F$9:$F$38,C79)=0,"Chantier hors liste",IF(MAX(D79:J79)&gt;Paramètres!$B$5,"Journée au-delà du seuil d'alerte",IF(SUMIFS($K$5:$K78,$A$5:$A78,A79,$B$5:$B78,B79)+K79&gt;Paramètres!$B$6,"Semaine au-delà du seuil d'alerte","OK")))))))</f>
        <v/>
      </c>
      <c r="P79" s="3"/>
      <c r="Q79" s="0" t="str">
        <f aca="false">IF(B79="","",IF(IFERROR(N(INDEX(Paramètres!$B$9:$B$38,MATCH(B79,Paramètres!$A$9:$A$38,0))),0)&gt;0,INDEX(Paramètres!$B$9:$B$38,MATCH(B79,Paramètres!$A$9:$A$38,0)),Paramètres!$B$4))</f>
        <v/>
      </c>
      <c r="R79" s="0" t="n">
        <f aca="false">IF(B79="",0,IF(IFERROR(N(INDEX(Paramètres!$D$9:$D$38,MATCH(B79,Paramètres!$A$9:$A$38,0))),0)&gt;0,INDEX(Paramètres!$D$9:$D$38,MATCH(B79,Paramètres!$A$9:$A$38,0)),IFERROR(N(INDEX(Paramètres!$C$9:$C$38,MATCH(B79,Paramètres!$A$9:$A$38,0))),0)))</f>
        <v>0</v>
      </c>
      <c r="S79" s="0" t="str">
        <f aca="false">IF(OR(A79="",B79=""),"",B79&amp;"|"&amp;N(A79)&amp;"|"&amp;COUNTIFS($A$6:A79,A79,$B$6:B79,B79))</f>
        <v/>
      </c>
    </row>
    <row r="80" customFormat="false" ht="15" hidden="false" customHeight="false" outlineLevel="0" collapsed="false">
      <c r="A80" s="11"/>
      <c r="B80" s="3"/>
      <c r="C80" s="3"/>
      <c r="D80" s="12"/>
      <c r="E80" s="12"/>
      <c r="F80" s="12"/>
      <c r="G80" s="12"/>
      <c r="H80" s="12"/>
      <c r="I80" s="12"/>
      <c r="J80" s="12"/>
      <c r="K80" s="13" t="str">
        <f aca="false">IF(OR(B80="",COUNT(D80:J80)=0),"",SUM(D80:J80))</f>
        <v/>
      </c>
      <c r="L80" s="13" t="str">
        <f aca="false">IF(K80="","",MAX(0,MIN(K80,Q80-SUMIFS($K$5:$K79,$A$5:$A79,A80,$B$5:$B79,B80))))</f>
        <v/>
      </c>
      <c r="M80" s="13" t="str">
        <f aca="false">IF(K80="","",K80-L80)</f>
        <v/>
      </c>
      <c r="N80" s="14" t="str">
        <f aca="false">IF(K80="","",ROUND(L80*IFERROR(N(INDEX(Paramètres!$C$9:$C$38,MATCH(B80,Paramètres!$A$9:$A$38,0))),0)+M80*R80,2))</f>
        <v/>
      </c>
      <c r="O80" s="5" t="str">
        <f aca="false">IF(K80="","",IF(N(A80)=0,"Date à saisir",IF(WEEKDAY(A80,2)&lt;&gt;1,"Date : saisir un lundi",IF(COUNTIF(Paramètres!$A$9:$A$38,B80)=0,"Salarié hors liste",IF(COUNTIF(Paramètres!$F$9:$F$38,C80)=0,"Chantier hors liste",IF(MAX(D80:J80)&gt;Paramètres!$B$5,"Journée au-delà du seuil d'alerte",IF(SUMIFS($K$5:$K79,$A$5:$A79,A80,$B$5:$B79,B80)+K80&gt;Paramètres!$B$6,"Semaine au-delà du seuil d'alerte","OK")))))))</f>
        <v/>
      </c>
      <c r="P80" s="3"/>
      <c r="Q80" s="0" t="str">
        <f aca="false">IF(B80="","",IF(IFERROR(N(INDEX(Paramètres!$B$9:$B$38,MATCH(B80,Paramètres!$A$9:$A$38,0))),0)&gt;0,INDEX(Paramètres!$B$9:$B$38,MATCH(B80,Paramètres!$A$9:$A$38,0)),Paramètres!$B$4))</f>
        <v/>
      </c>
      <c r="R80" s="0" t="n">
        <f aca="false">IF(B80="",0,IF(IFERROR(N(INDEX(Paramètres!$D$9:$D$38,MATCH(B80,Paramètres!$A$9:$A$38,0))),0)&gt;0,INDEX(Paramètres!$D$9:$D$38,MATCH(B80,Paramètres!$A$9:$A$38,0)),IFERROR(N(INDEX(Paramètres!$C$9:$C$38,MATCH(B80,Paramètres!$A$9:$A$38,0))),0)))</f>
        <v>0</v>
      </c>
      <c r="S80" s="0" t="str">
        <f aca="false">IF(OR(A80="",B80=""),"",B80&amp;"|"&amp;N(A80)&amp;"|"&amp;COUNTIFS($A$6:A80,A80,$B$6:B80,B80))</f>
        <v/>
      </c>
    </row>
    <row r="81" customFormat="false" ht="15" hidden="false" customHeight="false" outlineLevel="0" collapsed="false">
      <c r="A81" s="11"/>
      <c r="B81" s="3"/>
      <c r="C81" s="3"/>
      <c r="D81" s="12"/>
      <c r="E81" s="12"/>
      <c r="F81" s="12"/>
      <c r="G81" s="12"/>
      <c r="H81" s="12"/>
      <c r="I81" s="12"/>
      <c r="J81" s="12"/>
      <c r="K81" s="13" t="str">
        <f aca="false">IF(OR(B81="",COUNT(D81:J81)=0),"",SUM(D81:J81))</f>
        <v/>
      </c>
      <c r="L81" s="13" t="str">
        <f aca="false">IF(K81="","",MAX(0,MIN(K81,Q81-SUMIFS($K$5:$K80,$A$5:$A80,A81,$B$5:$B80,B81))))</f>
        <v/>
      </c>
      <c r="M81" s="13" t="str">
        <f aca="false">IF(K81="","",K81-L81)</f>
        <v/>
      </c>
      <c r="N81" s="14" t="str">
        <f aca="false">IF(K81="","",ROUND(L81*IFERROR(N(INDEX(Paramètres!$C$9:$C$38,MATCH(B81,Paramètres!$A$9:$A$38,0))),0)+M81*R81,2))</f>
        <v/>
      </c>
      <c r="O81" s="5" t="str">
        <f aca="false">IF(K81="","",IF(N(A81)=0,"Date à saisir",IF(WEEKDAY(A81,2)&lt;&gt;1,"Date : saisir un lundi",IF(COUNTIF(Paramètres!$A$9:$A$38,B81)=0,"Salarié hors liste",IF(COUNTIF(Paramètres!$F$9:$F$38,C81)=0,"Chantier hors liste",IF(MAX(D81:J81)&gt;Paramètres!$B$5,"Journée au-delà du seuil d'alerte",IF(SUMIFS($K$5:$K80,$A$5:$A80,A81,$B$5:$B80,B81)+K81&gt;Paramètres!$B$6,"Semaine au-delà du seuil d'alerte","OK")))))))</f>
        <v/>
      </c>
      <c r="P81" s="3"/>
      <c r="Q81" s="0" t="str">
        <f aca="false">IF(B81="","",IF(IFERROR(N(INDEX(Paramètres!$B$9:$B$38,MATCH(B81,Paramètres!$A$9:$A$38,0))),0)&gt;0,INDEX(Paramètres!$B$9:$B$38,MATCH(B81,Paramètres!$A$9:$A$38,0)),Paramètres!$B$4))</f>
        <v/>
      </c>
      <c r="R81" s="0" t="n">
        <f aca="false">IF(B81="",0,IF(IFERROR(N(INDEX(Paramètres!$D$9:$D$38,MATCH(B81,Paramètres!$A$9:$A$38,0))),0)&gt;0,INDEX(Paramètres!$D$9:$D$38,MATCH(B81,Paramètres!$A$9:$A$38,0)),IFERROR(N(INDEX(Paramètres!$C$9:$C$38,MATCH(B81,Paramètres!$A$9:$A$38,0))),0)))</f>
        <v>0</v>
      </c>
      <c r="S81" s="0" t="str">
        <f aca="false">IF(OR(A81="",B81=""),"",B81&amp;"|"&amp;N(A81)&amp;"|"&amp;COUNTIFS($A$6:A81,A81,$B$6:B81,B81))</f>
        <v/>
      </c>
    </row>
    <row r="82" customFormat="false" ht="15" hidden="false" customHeight="false" outlineLevel="0" collapsed="false">
      <c r="A82" s="11"/>
      <c r="B82" s="3"/>
      <c r="C82" s="3"/>
      <c r="D82" s="12"/>
      <c r="E82" s="12"/>
      <c r="F82" s="12"/>
      <c r="G82" s="12"/>
      <c r="H82" s="12"/>
      <c r="I82" s="12"/>
      <c r="J82" s="12"/>
      <c r="K82" s="13" t="str">
        <f aca="false">IF(OR(B82="",COUNT(D82:J82)=0),"",SUM(D82:J82))</f>
        <v/>
      </c>
      <c r="L82" s="13" t="str">
        <f aca="false">IF(K82="","",MAX(0,MIN(K82,Q82-SUMIFS($K$5:$K81,$A$5:$A81,A82,$B$5:$B81,B82))))</f>
        <v/>
      </c>
      <c r="M82" s="13" t="str">
        <f aca="false">IF(K82="","",K82-L82)</f>
        <v/>
      </c>
      <c r="N82" s="14" t="str">
        <f aca="false">IF(K82="","",ROUND(L82*IFERROR(N(INDEX(Paramètres!$C$9:$C$38,MATCH(B82,Paramètres!$A$9:$A$38,0))),0)+M82*R82,2))</f>
        <v/>
      </c>
      <c r="O82" s="5" t="str">
        <f aca="false">IF(K82="","",IF(N(A82)=0,"Date à saisir",IF(WEEKDAY(A82,2)&lt;&gt;1,"Date : saisir un lundi",IF(COUNTIF(Paramètres!$A$9:$A$38,B82)=0,"Salarié hors liste",IF(COUNTIF(Paramètres!$F$9:$F$38,C82)=0,"Chantier hors liste",IF(MAX(D82:J82)&gt;Paramètres!$B$5,"Journée au-delà du seuil d'alerte",IF(SUMIFS($K$5:$K81,$A$5:$A81,A82,$B$5:$B81,B82)+K82&gt;Paramètres!$B$6,"Semaine au-delà du seuil d'alerte","OK")))))))</f>
        <v/>
      </c>
      <c r="P82" s="3"/>
      <c r="Q82" s="0" t="str">
        <f aca="false">IF(B82="","",IF(IFERROR(N(INDEX(Paramètres!$B$9:$B$38,MATCH(B82,Paramètres!$A$9:$A$38,0))),0)&gt;0,INDEX(Paramètres!$B$9:$B$38,MATCH(B82,Paramètres!$A$9:$A$38,0)),Paramètres!$B$4))</f>
        <v/>
      </c>
      <c r="R82" s="0" t="n">
        <f aca="false">IF(B82="",0,IF(IFERROR(N(INDEX(Paramètres!$D$9:$D$38,MATCH(B82,Paramètres!$A$9:$A$38,0))),0)&gt;0,INDEX(Paramètres!$D$9:$D$38,MATCH(B82,Paramètres!$A$9:$A$38,0)),IFERROR(N(INDEX(Paramètres!$C$9:$C$38,MATCH(B82,Paramètres!$A$9:$A$38,0))),0)))</f>
        <v>0</v>
      </c>
      <c r="S82" s="0" t="str">
        <f aca="false">IF(OR(A82="",B82=""),"",B82&amp;"|"&amp;N(A82)&amp;"|"&amp;COUNTIFS($A$6:A82,A82,$B$6:B82,B82))</f>
        <v/>
      </c>
    </row>
    <row r="83" customFormat="false" ht="15" hidden="false" customHeight="false" outlineLevel="0" collapsed="false">
      <c r="A83" s="11"/>
      <c r="B83" s="3"/>
      <c r="C83" s="3"/>
      <c r="D83" s="12"/>
      <c r="E83" s="12"/>
      <c r="F83" s="12"/>
      <c r="G83" s="12"/>
      <c r="H83" s="12"/>
      <c r="I83" s="12"/>
      <c r="J83" s="12"/>
      <c r="K83" s="13" t="str">
        <f aca="false">IF(OR(B83="",COUNT(D83:J83)=0),"",SUM(D83:J83))</f>
        <v/>
      </c>
      <c r="L83" s="13" t="str">
        <f aca="false">IF(K83="","",MAX(0,MIN(K83,Q83-SUMIFS($K$5:$K82,$A$5:$A82,A83,$B$5:$B82,B83))))</f>
        <v/>
      </c>
      <c r="M83" s="13" t="str">
        <f aca="false">IF(K83="","",K83-L83)</f>
        <v/>
      </c>
      <c r="N83" s="14" t="str">
        <f aca="false">IF(K83="","",ROUND(L83*IFERROR(N(INDEX(Paramètres!$C$9:$C$38,MATCH(B83,Paramètres!$A$9:$A$38,0))),0)+M83*R83,2))</f>
        <v/>
      </c>
      <c r="O83" s="5" t="str">
        <f aca="false">IF(K83="","",IF(N(A83)=0,"Date à saisir",IF(WEEKDAY(A83,2)&lt;&gt;1,"Date : saisir un lundi",IF(COUNTIF(Paramètres!$A$9:$A$38,B83)=0,"Salarié hors liste",IF(COUNTIF(Paramètres!$F$9:$F$38,C83)=0,"Chantier hors liste",IF(MAX(D83:J83)&gt;Paramètres!$B$5,"Journée au-delà du seuil d'alerte",IF(SUMIFS($K$5:$K82,$A$5:$A82,A83,$B$5:$B82,B83)+K83&gt;Paramètres!$B$6,"Semaine au-delà du seuil d'alerte","OK")))))))</f>
        <v/>
      </c>
      <c r="P83" s="3"/>
      <c r="Q83" s="0" t="str">
        <f aca="false">IF(B83="","",IF(IFERROR(N(INDEX(Paramètres!$B$9:$B$38,MATCH(B83,Paramètres!$A$9:$A$38,0))),0)&gt;0,INDEX(Paramètres!$B$9:$B$38,MATCH(B83,Paramètres!$A$9:$A$38,0)),Paramètres!$B$4))</f>
        <v/>
      </c>
      <c r="R83" s="0" t="n">
        <f aca="false">IF(B83="",0,IF(IFERROR(N(INDEX(Paramètres!$D$9:$D$38,MATCH(B83,Paramètres!$A$9:$A$38,0))),0)&gt;0,INDEX(Paramètres!$D$9:$D$38,MATCH(B83,Paramètres!$A$9:$A$38,0)),IFERROR(N(INDEX(Paramètres!$C$9:$C$38,MATCH(B83,Paramètres!$A$9:$A$38,0))),0)))</f>
        <v>0</v>
      </c>
      <c r="S83" s="0" t="str">
        <f aca="false">IF(OR(A83="",B83=""),"",B83&amp;"|"&amp;N(A83)&amp;"|"&amp;COUNTIFS($A$6:A83,A83,$B$6:B83,B83))</f>
        <v/>
      </c>
    </row>
    <row r="84" customFormat="false" ht="15" hidden="false" customHeight="false" outlineLevel="0" collapsed="false">
      <c r="A84" s="11"/>
      <c r="B84" s="3"/>
      <c r="C84" s="3"/>
      <c r="D84" s="12"/>
      <c r="E84" s="12"/>
      <c r="F84" s="12"/>
      <c r="G84" s="12"/>
      <c r="H84" s="12"/>
      <c r="I84" s="12"/>
      <c r="J84" s="12"/>
      <c r="K84" s="13" t="str">
        <f aca="false">IF(OR(B84="",COUNT(D84:J84)=0),"",SUM(D84:J84))</f>
        <v/>
      </c>
      <c r="L84" s="13" t="str">
        <f aca="false">IF(K84="","",MAX(0,MIN(K84,Q84-SUMIFS($K$5:$K83,$A$5:$A83,A84,$B$5:$B83,B84))))</f>
        <v/>
      </c>
      <c r="M84" s="13" t="str">
        <f aca="false">IF(K84="","",K84-L84)</f>
        <v/>
      </c>
      <c r="N84" s="14" t="str">
        <f aca="false">IF(K84="","",ROUND(L84*IFERROR(N(INDEX(Paramètres!$C$9:$C$38,MATCH(B84,Paramètres!$A$9:$A$38,0))),0)+M84*R84,2))</f>
        <v/>
      </c>
      <c r="O84" s="5" t="str">
        <f aca="false">IF(K84="","",IF(N(A84)=0,"Date à saisir",IF(WEEKDAY(A84,2)&lt;&gt;1,"Date : saisir un lundi",IF(COUNTIF(Paramètres!$A$9:$A$38,B84)=0,"Salarié hors liste",IF(COUNTIF(Paramètres!$F$9:$F$38,C84)=0,"Chantier hors liste",IF(MAX(D84:J84)&gt;Paramètres!$B$5,"Journée au-delà du seuil d'alerte",IF(SUMIFS($K$5:$K83,$A$5:$A83,A84,$B$5:$B83,B84)+K84&gt;Paramètres!$B$6,"Semaine au-delà du seuil d'alerte","OK")))))))</f>
        <v/>
      </c>
      <c r="P84" s="3"/>
      <c r="Q84" s="0" t="str">
        <f aca="false">IF(B84="","",IF(IFERROR(N(INDEX(Paramètres!$B$9:$B$38,MATCH(B84,Paramètres!$A$9:$A$38,0))),0)&gt;0,INDEX(Paramètres!$B$9:$B$38,MATCH(B84,Paramètres!$A$9:$A$38,0)),Paramètres!$B$4))</f>
        <v/>
      </c>
      <c r="R84" s="0" t="n">
        <f aca="false">IF(B84="",0,IF(IFERROR(N(INDEX(Paramètres!$D$9:$D$38,MATCH(B84,Paramètres!$A$9:$A$38,0))),0)&gt;0,INDEX(Paramètres!$D$9:$D$38,MATCH(B84,Paramètres!$A$9:$A$38,0)),IFERROR(N(INDEX(Paramètres!$C$9:$C$38,MATCH(B84,Paramètres!$A$9:$A$38,0))),0)))</f>
        <v>0</v>
      </c>
      <c r="S84" s="0" t="str">
        <f aca="false">IF(OR(A84="",B84=""),"",B84&amp;"|"&amp;N(A84)&amp;"|"&amp;COUNTIFS($A$6:A84,A84,$B$6:B84,B84))</f>
        <v/>
      </c>
    </row>
    <row r="85" customFormat="false" ht="15" hidden="false" customHeight="false" outlineLevel="0" collapsed="false">
      <c r="A85" s="11"/>
      <c r="B85" s="3"/>
      <c r="C85" s="3"/>
      <c r="D85" s="12"/>
      <c r="E85" s="12"/>
      <c r="F85" s="12"/>
      <c r="G85" s="12"/>
      <c r="H85" s="12"/>
      <c r="I85" s="12"/>
      <c r="J85" s="12"/>
      <c r="K85" s="13" t="str">
        <f aca="false">IF(OR(B85="",COUNT(D85:J85)=0),"",SUM(D85:J85))</f>
        <v/>
      </c>
      <c r="L85" s="13" t="str">
        <f aca="false">IF(K85="","",MAX(0,MIN(K85,Q85-SUMIFS($K$5:$K84,$A$5:$A84,A85,$B$5:$B84,B85))))</f>
        <v/>
      </c>
      <c r="M85" s="13" t="str">
        <f aca="false">IF(K85="","",K85-L85)</f>
        <v/>
      </c>
      <c r="N85" s="14" t="str">
        <f aca="false">IF(K85="","",ROUND(L85*IFERROR(N(INDEX(Paramètres!$C$9:$C$38,MATCH(B85,Paramètres!$A$9:$A$38,0))),0)+M85*R85,2))</f>
        <v/>
      </c>
      <c r="O85" s="5" t="str">
        <f aca="false">IF(K85="","",IF(N(A85)=0,"Date à saisir",IF(WEEKDAY(A85,2)&lt;&gt;1,"Date : saisir un lundi",IF(COUNTIF(Paramètres!$A$9:$A$38,B85)=0,"Salarié hors liste",IF(COUNTIF(Paramètres!$F$9:$F$38,C85)=0,"Chantier hors liste",IF(MAX(D85:J85)&gt;Paramètres!$B$5,"Journée au-delà du seuil d'alerte",IF(SUMIFS($K$5:$K84,$A$5:$A84,A85,$B$5:$B84,B85)+K85&gt;Paramètres!$B$6,"Semaine au-delà du seuil d'alerte","OK")))))))</f>
        <v/>
      </c>
      <c r="P85" s="3"/>
      <c r="Q85" s="0" t="str">
        <f aca="false">IF(B85="","",IF(IFERROR(N(INDEX(Paramètres!$B$9:$B$38,MATCH(B85,Paramètres!$A$9:$A$38,0))),0)&gt;0,INDEX(Paramètres!$B$9:$B$38,MATCH(B85,Paramètres!$A$9:$A$38,0)),Paramètres!$B$4))</f>
        <v/>
      </c>
      <c r="R85" s="0" t="n">
        <f aca="false">IF(B85="",0,IF(IFERROR(N(INDEX(Paramètres!$D$9:$D$38,MATCH(B85,Paramètres!$A$9:$A$38,0))),0)&gt;0,INDEX(Paramètres!$D$9:$D$38,MATCH(B85,Paramètres!$A$9:$A$38,0)),IFERROR(N(INDEX(Paramètres!$C$9:$C$38,MATCH(B85,Paramètres!$A$9:$A$38,0))),0)))</f>
        <v>0</v>
      </c>
      <c r="S85" s="0" t="str">
        <f aca="false">IF(OR(A85="",B85=""),"",B85&amp;"|"&amp;N(A85)&amp;"|"&amp;COUNTIFS($A$6:A85,A85,$B$6:B85,B85))</f>
        <v/>
      </c>
    </row>
    <row r="86" customFormat="false" ht="15" hidden="false" customHeight="false" outlineLevel="0" collapsed="false">
      <c r="A86" s="11"/>
      <c r="B86" s="3"/>
      <c r="C86" s="3"/>
      <c r="D86" s="12"/>
      <c r="E86" s="12"/>
      <c r="F86" s="12"/>
      <c r="G86" s="12"/>
      <c r="H86" s="12"/>
      <c r="I86" s="12"/>
      <c r="J86" s="12"/>
      <c r="K86" s="13" t="str">
        <f aca="false">IF(OR(B86="",COUNT(D86:J86)=0),"",SUM(D86:J86))</f>
        <v/>
      </c>
      <c r="L86" s="13" t="str">
        <f aca="false">IF(K86="","",MAX(0,MIN(K86,Q86-SUMIFS($K$5:$K85,$A$5:$A85,A86,$B$5:$B85,B86))))</f>
        <v/>
      </c>
      <c r="M86" s="13" t="str">
        <f aca="false">IF(K86="","",K86-L86)</f>
        <v/>
      </c>
      <c r="N86" s="14" t="str">
        <f aca="false">IF(K86="","",ROUND(L86*IFERROR(N(INDEX(Paramètres!$C$9:$C$38,MATCH(B86,Paramètres!$A$9:$A$38,0))),0)+M86*R86,2))</f>
        <v/>
      </c>
      <c r="O86" s="5" t="str">
        <f aca="false">IF(K86="","",IF(N(A86)=0,"Date à saisir",IF(WEEKDAY(A86,2)&lt;&gt;1,"Date : saisir un lundi",IF(COUNTIF(Paramètres!$A$9:$A$38,B86)=0,"Salarié hors liste",IF(COUNTIF(Paramètres!$F$9:$F$38,C86)=0,"Chantier hors liste",IF(MAX(D86:J86)&gt;Paramètres!$B$5,"Journée au-delà du seuil d'alerte",IF(SUMIFS($K$5:$K85,$A$5:$A85,A86,$B$5:$B85,B86)+K86&gt;Paramètres!$B$6,"Semaine au-delà du seuil d'alerte","OK")))))))</f>
        <v/>
      </c>
      <c r="P86" s="3"/>
      <c r="Q86" s="0" t="str">
        <f aca="false">IF(B86="","",IF(IFERROR(N(INDEX(Paramètres!$B$9:$B$38,MATCH(B86,Paramètres!$A$9:$A$38,0))),0)&gt;0,INDEX(Paramètres!$B$9:$B$38,MATCH(B86,Paramètres!$A$9:$A$38,0)),Paramètres!$B$4))</f>
        <v/>
      </c>
      <c r="R86" s="0" t="n">
        <f aca="false">IF(B86="",0,IF(IFERROR(N(INDEX(Paramètres!$D$9:$D$38,MATCH(B86,Paramètres!$A$9:$A$38,0))),0)&gt;0,INDEX(Paramètres!$D$9:$D$38,MATCH(B86,Paramètres!$A$9:$A$38,0)),IFERROR(N(INDEX(Paramètres!$C$9:$C$38,MATCH(B86,Paramètres!$A$9:$A$38,0))),0)))</f>
        <v>0</v>
      </c>
      <c r="S86" s="0" t="str">
        <f aca="false">IF(OR(A86="",B86=""),"",B86&amp;"|"&amp;N(A86)&amp;"|"&amp;COUNTIFS($A$6:A86,A86,$B$6:B86,B86))</f>
        <v/>
      </c>
    </row>
    <row r="87" customFormat="false" ht="15" hidden="false" customHeight="false" outlineLevel="0" collapsed="false">
      <c r="A87" s="11"/>
      <c r="B87" s="3"/>
      <c r="C87" s="3"/>
      <c r="D87" s="12"/>
      <c r="E87" s="12"/>
      <c r="F87" s="12"/>
      <c r="G87" s="12"/>
      <c r="H87" s="12"/>
      <c r="I87" s="12"/>
      <c r="J87" s="12"/>
      <c r="K87" s="13" t="str">
        <f aca="false">IF(OR(B87="",COUNT(D87:J87)=0),"",SUM(D87:J87))</f>
        <v/>
      </c>
      <c r="L87" s="13" t="str">
        <f aca="false">IF(K87="","",MAX(0,MIN(K87,Q87-SUMIFS($K$5:$K86,$A$5:$A86,A87,$B$5:$B86,B87))))</f>
        <v/>
      </c>
      <c r="M87" s="13" t="str">
        <f aca="false">IF(K87="","",K87-L87)</f>
        <v/>
      </c>
      <c r="N87" s="14" t="str">
        <f aca="false">IF(K87="","",ROUND(L87*IFERROR(N(INDEX(Paramètres!$C$9:$C$38,MATCH(B87,Paramètres!$A$9:$A$38,0))),0)+M87*R87,2))</f>
        <v/>
      </c>
      <c r="O87" s="5" t="str">
        <f aca="false">IF(K87="","",IF(N(A87)=0,"Date à saisir",IF(WEEKDAY(A87,2)&lt;&gt;1,"Date : saisir un lundi",IF(COUNTIF(Paramètres!$A$9:$A$38,B87)=0,"Salarié hors liste",IF(COUNTIF(Paramètres!$F$9:$F$38,C87)=0,"Chantier hors liste",IF(MAX(D87:J87)&gt;Paramètres!$B$5,"Journée au-delà du seuil d'alerte",IF(SUMIFS($K$5:$K86,$A$5:$A86,A87,$B$5:$B86,B87)+K87&gt;Paramètres!$B$6,"Semaine au-delà du seuil d'alerte","OK")))))))</f>
        <v/>
      </c>
      <c r="P87" s="3"/>
      <c r="Q87" s="0" t="str">
        <f aca="false">IF(B87="","",IF(IFERROR(N(INDEX(Paramètres!$B$9:$B$38,MATCH(B87,Paramètres!$A$9:$A$38,0))),0)&gt;0,INDEX(Paramètres!$B$9:$B$38,MATCH(B87,Paramètres!$A$9:$A$38,0)),Paramètres!$B$4))</f>
        <v/>
      </c>
      <c r="R87" s="0" t="n">
        <f aca="false">IF(B87="",0,IF(IFERROR(N(INDEX(Paramètres!$D$9:$D$38,MATCH(B87,Paramètres!$A$9:$A$38,0))),0)&gt;0,INDEX(Paramètres!$D$9:$D$38,MATCH(B87,Paramètres!$A$9:$A$38,0)),IFERROR(N(INDEX(Paramètres!$C$9:$C$38,MATCH(B87,Paramètres!$A$9:$A$38,0))),0)))</f>
        <v>0</v>
      </c>
      <c r="S87" s="0" t="str">
        <f aca="false">IF(OR(A87="",B87=""),"",B87&amp;"|"&amp;N(A87)&amp;"|"&amp;COUNTIFS($A$6:A87,A87,$B$6:B87,B87))</f>
        <v/>
      </c>
    </row>
    <row r="88" customFormat="false" ht="15" hidden="false" customHeight="false" outlineLevel="0" collapsed="false">
      <c r="A88" s="11"/>
      <c r="B88" s="3"/>
      <c r="C88" s="3"/>
      <c r="D88" s="12"/>
      <c r="E88" s="12"/>
      <c r="F88" s="12"/>
      <c r="G88" s="12"/>
      <c r="H88" s="12"/>
      <c r="I88" s="12"/>
      <c r="J88" s="12"/>
      <c r="K88" s="13" t="str">
        <f aca="false">IF(OR(B88="",COUNT(D88:J88)=0),"",SUM(D88:J88))</f>
        <v/>
      </c>
      <c r="L88" s="13" t="str">
        <f aca="false">IF(K88="","",MAX(0,MIN(K88,Q88-SUMIFS($K$5:$K87,$A$5:$A87,A88,$B$5:$B87,B88))))</f>
        <v/>
      </c>
      <c r="M88" s="13" t="str">
        <f aca="false">IF(K88="","",K88-L88)</f>
        <v/>
      </c>
      <c r="N88" s="14" t="str">
        <f aca="false">IF(K88="","",ROUND(L88*IFERROR(N(INDEX(Paramètres!$C$9:$C$38,MATCH(B88,Paramètres!$A$9:$A$38,0))),0)+M88*R88,2))</f>
        <v/>
      </c>
      <c r="O88" s="5" t="str">
        <f aca="false">IF(K88="","",IF(N(A88)=0,"Date à saisir",IF(WEEKDAY(A88,2)&lt;&gt;1,"Date : saisir un lundi",IF(COUNTIF(Paramètres!$A$9:$A$38,B88)=0,"Salarié hors liste",IF(COUNTIF(Paramètres!$F$9:$F$38,C88)=0,"Chantier hors liste",IF(MAX(D88:J88)&gt;Paramètres!$B$5,"Journée au-delà du seuil d'alerte",IF(SUMIFS($K$5:$K87,$A$5:$A87,A88,$B$5:$B87,B88)+K88&gt;Paramètres!$B$6,"Semaine au-delà du seuil d'alerte","OK")))))))</f>
        <v/>
      </c>
      <c r="P88" s="3"/>
      <c r="Q88" s="0" t="str">
        <f aca="false">IF(B88="","",IF(IFERROR(N(INDEX(Paramètres!$B$9:$B$38,MATCH(B88,Paramètres!$A$9:$A$38,0))),0)&gt;0,INDEX(Paramètres!$B$9:$B$38,MATCH(B88,Paramètres!$A$9:$A$38,0)),Paramètres!$B$4))</f>
        <v/>
      </c>
      <c r="R88" s="0" t="n">
        <f aca="false">IF(B88="",0,IF(IFERROR(N(INDEX(Paramètres!$D$9:$D$38,MATCH(B88,Paramètres!$A$9:$A$38,0))),0)&gt;0,INDEX(Paramètres!$D$9:$D$38,MATCH(B88,Paramètres!$A$9:$A$38,0)),IFERROR(N(INDEX(Paramètres!$C$9:$C$38,MATCH(B88,Paramètres!$A$9:$A$38,0))),0)))</f>
        <v>0</v>
      </c>
      <c r="S88" s="0" t="str">
        <f aca="false">IF(OR(A88="",B88=""),"",B88&amp;"|"&amp;N(A88)&amp;"|"&amp;COUNTIFS($A$6:A88,A88,$B$6:B88,B88))</f>
        <v/>
      </c>
    </row>
    <row r="89" customFormat="false" ht="15" hidden="false" customHeight="false" outlineLevel="0" collapsed="false">
      <c r="A89" s="11"/>
      <c r="B89" s="3"/>
      <c r="C89" s="3"/>
      <c r="D89" s="12"/>
      <c r="E89" s="12"/>
      <c r="F89" s="12"/>
      <c r="G89" s="12"/>
      <c r="H89" s="12"/>
      <c r="I89" s="12"/>
      <c r="J89" s="12"/>
      <c r="K89" s="13" t="str">
        <f aca="false">IF(OR(B89="",COUNT(D89:J89)=0),"",SUM(D89:J89))</f>
        <v/>
      </c>
      <c r="L89" s="13" t="str">
        <f aca="false">IF(K89="","",MAX(0,MIN(K89,Q89-SUMIFS($K$5:$K88,$A$5:$A88,A89,$B$5:$B88,B89))))</f>
        <v/>
      </c>
      <c r="M89" s="13" t="str">
        <f aca="false">IF(K89="","",K89-L89)</f>
        <v/>
      </c>
      <c r="N89" s="14" t="str">
        <f aca="false">IF(K89="","",ROUND(L89*IFERROR(N(INDEX(Paramètres!$C$9:$C$38,MATCH(B89,Paramètres!$A$9:$A$38,0))),0)+M89*R89,2))</f>
        <v/>
      </c>
      <c r="O89" s="5" t="str">
        <f aca="false">IF(K89="","",IF(N(A89)=0,"Date à saisir",IF(WEEKDAY(A89,2)&lt;&gt;1,"Date : saisir un lundi",IF(COUNTIF(Paramètres!$A$9:$A$38,B89)=0,"Salarié hors liste",IF(COUNTIF(Paramètres!$F$9:$F$38,C89)=0,"Chantier hors liste",IF(MAX(D89:J89)&gt;Paramètres!$B$5,"Journée au-delà du seuil d'alerte",IF(SUMIFS($K$5:$K88,$A$5:$A88,A89,$B$5:$B88,B89)+K89&gt;Paramètres!$B$6,"Semaine au-delà du seuil d'alerte","OK")))))))</f>
        <v/>
      </c>
      <c r="P89" s="3"/>
      <c r="Q89" s="0" t="str">
        <f aca="false">IF(B89="","",IF(IFERROR(N(INDEX(Paramètres!$B$9:$B$38,MATCH(B89,Paramètres!$A$9:$A$38,0))),0)&gt;0,INDEX(Paramètres!$B$9:$B$38,MATCH(B89,Paramètres!$A$9:$A$38,0)),Paramètres!$B$4))</f>
        <v/>
      </c>
      <c r="R89" s="0" t="n">
        <f aca="false">IF(B89="",0,IF(IFERROR(N(INDEX(Paramètres!$D$9:$D$38,MATCH(B89,Paramètres!$A$9:$A$38,0))),0)&gt;0,INDEX(Paramètres!$D$9:$D$38,MATCH(B89,Paramètres!$A$9:$A$38,0)),IFERROR(N(INDEX(Paramètres!$C$9:$C$38,MATCH(B89,Paramètres!$A$9:$A$38,0))),0)))</f>
        <v>0</v>
      </c>
      <c r="S89" s="0" t="str">
        <f aca="false">IF(OR(A89="",B89=""),"",B89&amp;"|"&amp;N(A89)&amp;"|"&amp;COUNTIFS($A$6:A89,A89,$B$6:B89,B89))</f>
        <v/>
      </c>
    </row>
    <row r="90" customFormat="false" ht="15" hidden="false" customHeight="false" outlineLevel="0" collapsed="false">
      <c r="A90" s="11"/>
      <c r="B90" s="3"/>
      <c r="C90" s="3"/>
      <c r="D90" s="12"/>
      <c r="E90" s="12"/>
      <c r="F90" s="12"/>
      <c r="G90" s="12"/>
      <c r="H90" s="12"/>
      <c r="I90" s="12"/>
      <c r="J90" s="12"/>
      <c r="K90" s="13" t="str">
        <f aca="false">IF(OR(B90="",COUNT(D90:J90)=0),"",SUM(D90:J90))</f>
        <v/>
      </c>
      <c r="L90" s="13" t="str">
        <f aca="false">IF(K90="","",MAX(0,MIN(K90,Q90-SUMIFS($K$5:$K89,$A$5:$A89,A90,$B$5:$B89,B90))))</f>
        <v/>
      </c>
      <c r="M90" s="13" t="str">
        <f aca="false">IF(K90="","",K90-L90)</f>
        <v/>
      </c>
      <c r="N90" s="14" t="str">
        <f aca="false">IF(K90="","",ROUND(L90*IFERROR(N(INDEX(Paramètres!$C$9:$C$38,MATCH(B90,Paramètres!$A$9:$A$38,0))),0)+M90*R90,2))</f>
        <v/>
      </c>
      <c r="O90" s="5" t="str">
        <f aca="false">IF(K90="","",IF(N(A90)=0,"Date à saisir",IF(WEEKDAY(A90,2)&lt;&gt;1,"Date : saisir un lundi",IF(COUNTIF(Paramètres!$A$9:$A$38,B90)=0,"Salarié hors liste",IF(COUNTIF(Paramètres!$F$9:$F$38,C90)=0,"Chantier hors liste",IF(MAX(D90:J90)&gt;Paramètres!$B$5,"Journée au-delà du seuil d'alerte",IF(SUMIFS($K$5:$K89,$A$5:$A89,A90,$B$5:$B89,B90)+K90&gt;Paramètres!$B$6,"Semaine au-delà du seuil d'alerte","OK")))))))</f>
        <v/>
      </c>
      <c r="P90" s="3"/>
      <c r="Q90" s="0" t="str">
        <f aca="false">IF(B90="","",IF(IFERROR(N(INDEX(Paramètres!$B$9:$B$38,MATCH(B90,Paramètres!$A$9:$A$38,0))),0)&gt;0,INDEX(Paramètres!$B$9:$B$38,MATCH(B90,Paramètres!$A$9:$A$38,0)),Paramètres!$B$4))</f>
        <v/>
      </c>
      <c r="R90" s="0" t="n">
        <f aca="false">IF(B90="",0,IF(IFERROR(N(INDEX(Paramètres!$D$9:$D$38,MATCH(B90,Paramètres!$A$9:$A$38,0))),0)&gt;0,INDEX(Paramètres!$D$9:$D$38,MATCH(B90,Paramètres!$A$9:$A$38,0)),IFERROR(N(INDEX(Paramètres!$C$9:$C$38,MATCH(B90,Paramètres!$A$9:$A$38,0))),0)))</f>
        <v>0</v>
      </c>
      <c r="S90" s="0" t="str">
        <f aca="false">IF(OR(A90="",B90=""),"",B90&amp;"|"&amp;N(A90)&amp;"|"&amp;COUNTIFS($A$6:A90,A90,$B$6:B90,B90))</f>
        <v/>
      </c>
    </row>
    <row r="91" customFormat="false" ht="15" hidden="false" customHeight="false" outlineLevel="0" collapsed="false">
      <c r="A91" s="11"/>
      <c r="B91" s="3"/>
      <c r="C91" s="3"/>
      <c r="D91" s="12"/>
      <c r="E91" s="12"/>
      <c r="F91" s="12"/>
      <c r="G91" s="12"/>
      <c r="H91" s="12"/>
      <c r="I91" s="12"/>
      <c r="J91" s="12"/>
      <c r="K91" s="13" t="str">
        <f aca="false">IF(OR(B91="",COUNT(D91:J91)=0),"",SUM(D91:J91))</f>
        <v/>
      </c>
      <c r="L91" s="13" t="str">
        <f aca="false">IF(K91="","",MAX(0,MIN(K91,Q91-SUMIFS($K$5:$K90,$A$5:$A90,A91,$B$5:$B90,B91))))</f>
        <v/>
      </c>
      <c r="M91" s="13" t="str">
        <f aca="false">IF(K91="","",K91-L91)</f>
        <v/>
      </c>
      <c r="N91" s="14" t="str">
        <f aca="false">IF(K91="","",ROUND(L91*IFERROR(N(INDEX(Paramètres!$C$9:$C$38,MATCH(B91,Paramètres!$A$9:$A$38,0))),0)+M91*R91,2))</f>
        <v/>
      </c>
      <c r="O91" s="5" t="str">
        <f aca="false">IF(K91="","",IF(N(A91)=0,"Date à saisir",IF(WEEKDAY(A91,2)&lt;&gt;1,"Date : saisir un lundi",IF(COUNTIF(Paramètres!$A$9:$A$38,B91)=0,"Salarié hors liste",IF(COUNTIF(Paramètres!$F$9:$F$38,C91)=0,"Chantier hors liste",IF(MAX(D91:J91)&gt;Paramètres!$B$5,"Journée au-delà du seuil d'alerte",IF(SUMIFS($K$5:$K90,$A$5:$A90,A91,$B$5:$B90,B91)+K91&gt;Paramètres!$B$6,"Semaine au-delà du seuil d'alerte","OK")))))))</f>
        <v/>
      </c>
      <c r="P91" s="3"/>
      <c r="Q91" s="0" t="str">
        <f aca="false">IF(B91="","",IF(IFERROR(N(INDEX(Paramètres!$B$9:$B$38,MATCH(B91,Paramètres!$A$9:$A$38,0))),0)&gt;0,INDEX(Paramètres!$B$9:$B$38,MATCH(B91,Paramètres!$A$9:$A$38,0)),Paramètres!$B$4))</f>
        <v/>
      </c>
      <c r="R91" s="0" t="n">
        <f aca="false">IF(B91="",0,IF(IFERROR(N(INDEX(Paramètres!$D$9:$D$38,MATCH(B91,Paramètres!$A$9:$A$38,0))),0)&gt;0,INDEX(Paramètres!$D$9:$D$38,MATCH(B91,Paramètres!$A$9:$A$38,0)),IFERROR(N(INDEX(Paramètres!$C$9:$C$38,MATCH(B91,Paramètres!$A$9:$A$38,0))),0)))</f>
        <v>0</v>
      </c>
      <c r="S91" s="0" t="str">
        <f aca="false">IF(OR(A91="",B91=""),"",B91&amp;"|"&amp;N(A91)&amp;"|"&amp;COUNTIFS($A$6:A91,A91,$B$6:B91,B91))</f>
        <v/>
      </c>
    </row>
    <row r="92" customFormat="false" ht="15" hidden="false" customHeight="false" outlineLevel="0" collapsed="false">
      <c r="A92" s="11"/>
      <c r="B92" s="3"/>
      <c r="C92" s="3"/>
      <c r="D92" s="12"/>
      <c r="E92" s="12"/>
      <c r="F92" s="12"/>
      <c r="G92" s="12"/>
      <c r="H92" s="12"/>
      <c r="I92" s="12"/>
      <c r="J92" s="12"/>
      <c r="K92" s="13" t="str">
        <f aca="false">IF(OR(B92="",COUNT(D92:J92)=0),"",SUM(D92:J92))</f>
        <v/>
      </c>
      <c r="L92" s="13" t="str">
        <f aca="false">IF(K92="","",MAX(0,MIN(K92,Q92-SUMIFS($K$5:$K91,$A$5:$A91,A92,$B$5:$B91,B92))))</f>
        <v/>
      </c>
      <c r="M92" s="13" t="str">
        <f aca="false">IF(K92="","",K92-L92)</f>
        <v/>
      </c>
      <c r="N92" s="14" t="str">
        <f aca="false">IF(K92="","",ROUND(L92*IFERROR(N(INDEX(Paramètres!$C$9:$C$38,MATCH(B92,Paramètres!$A$9:$A$38,0))),0)+M92*R92,2))</f>
        <v/>
      </c>
      <c r="O92" s="5" t="str">
        <f aca="false">IF(K92="","",IF(N(A92)=0,"Date à saisir",IF(WEEKDAY(A92,2)&lt;&gt;1,"Date : saisir un lundi",IF(COUNTIF(Paramètres!$A$9:$A$38,B92)=0,"Salarié hors liste",IF(COUNTIF(Paramètres!$F$9:$F$38,C92)=0,"Chantier hors liste",IF(MAX(D92:J92)&gt;Paramètres!$B$5,"Journée au-delà du seuil d'alerte",IF(SUMIFS($K$5:$K91,$A$5:$A91,A92,$B$5:$B91,B92)+K92&gt;Paramètres!$B$6,"Semaine au-delà du seuil d'alerte","OK")))))))</f>
        <v/>
      </c>
      <c r="P92" s="3"/>
      <c r="Q92" s="0" t="str">
        <f aca="false">IF(B92="","",IF(IFERROR(N(INDEX(Paramètres!$B$9:$B$38,MATCH(B92,Paramètres!$A$9:$A$38,0))),0)&gt;0,INDEX(Paramètres!$B$9:$B$38,MATCH(B92,Paramètres!$A$9:$A$38,0)),Paramètres!$B$4))</f>
        <v/>
      </c>
      <c r="R92" s="0" t="n">
        <f aca="false">IF(B92="",0,IF(IFERROR(N(INDEX(Paramètres!$D$9:$D$38,MATCH(B92,Paramètres!$A$9:$A$38,0))),0)&gt;0,INDEX(Paramètres!$D$9:$D$38,MATCH(B92,Paramètres!$A$9:$A$38,0)),IFERROR(N(INDEX(Paramètres!$C$9:$C$38,MATCH(B92,Paramètres!$A$9:$A$38,0))),0)))</f>
        <v>0</v>
      </c>
      <c r="S92" s="0" t="str">
        <f aca="false">IF(OR(A92="",B92=""),"",B92&amp;"|"&amp;N(A92)&amp;"|"&amp;COUNTIFS($A$6:A92,A92,$B$6:B92,B92))</f>
        <v/>
      </c>
    </row>
    <row r="93" customFormat="false" ht="15" hidden="false" customHeight="false" outlineLevel="0" collapsed="false">
      <c r="A93" s="11"/>
      <c r="B93" s="3"/>
      <c r="C93" s="3"/>
      <c r="D93" s="12"/>
      <c r="E93" s="12"/>
      <c r="F93" s="12"/>
      <c r="G93" s="12"/>
      <c r="H93" s="12"/>
      <c r="I93" s="12"/>
      <c r="J93" s="12"/>
      <c r="K93" s="13" t="str">
        <f aca="false">IF(OR(B93="",COUNT(D93:J93)=0),"",SUM(D93:J93))</f>
        <v/>
      </c>
      <c r="L93" s="13" t="str">
        <f aca="false">IF(K93="","",MAX(0,MIN(K93,Q93-SUMIFS($K$5:$K92,$A$5:$A92,A93,$B$5:$B92,B93))))</f>
        <v/>
      </c>
      <c r="M93" s="13" t="str">
        <f aca="false">IF(K93="","",K93-L93)</f>
        <v/>
      </c>
      <c r="N93" s="14" t="str">
        <f aca="false">IF(K93="","",ROUND(L93*IFERROR(N(INDEX(Paramètres!$C$9:$C$38,MATCH(B93,Paramètres!$A$9:$A$38,0))),0)+M93*R93,2))</f>
        <v/>
      </c>
      <c r="O93" s="5" t="str">
        <f aca="false">IF(K93="","",IF(N(A93)=0,"Date à saisir",IF(WEEKDAY(A93,2)&lt;&gt;1,"Date : saisir un lundi",IF(COUNTIF(Paramètres!$A$9:$A$38,B93)=0,"Salarié hors liste",IF(COUNTIF(Paramètres!$F$9:$F$38,C93)=0,"Chantier hors liste",IF(MAX(D93:J93)&gt;Paramètres!$B$5,"Journée au-delà du seuil d'alerte",IF(SUMIFS($K$5:$K92,$A$5:$A92,A93,$B$5:$B92,B93)+K93&gt;Paramètres!$B$6,"Semaine au-delà du seuil d'alerte","OK")))))))</f>
        <v/>
      </c>
      <c r="P93" s="3"/>
      <c r="Q93" s="0" t="str">
        <f aca="false">IF(B93="","",IF(IFERROR(N(INDEX(Paramètres!$B$9:$B$38,MATCH(B93,Paramètres!$A$9:$A$38,0))),0)&gt;0,INDEX(Paramètres!$B$9:$B$38,MATCH(B93,Paramètres!$A$9:$A$38,0)),Paramètres!$B$4))</f>
        <v/>
      </c>
      <c r="R93" s="0" t="n">
        <f aca="false">IF(B93="",0,IF(IFERROR(N(INDEX(Paramètres!$D$9:$D$38,MATCH(B93,Paramètres!$A$9:$A$38,0))),0)&gt;0,INDEX(Paramètres!$D$9:$D$38,MATCH(B93,Paramètres!$A$9:$A$38,0)),IFERROR(N(INDEX(Paramètres!$C$9:$C$38,MATCH(B93,Paramètres!$A$9:$A$38,0))),0)))</f>
        <v>0</v>
      </c>
      <c r="S93" s="0" t="str">
        <f aca="false">IF(OR(A93="",B93=""),"",B93&amp;"|"&amp;N(A93)&amp;"|"&amp;COUNTIFS($A$6:A93,A93,$B$6:B93,B93))</f>
        <v/>
      </c>
    </row>
    <row r="94" customFormat="false" ht="15" hidden="false" customHeight="false" outlineLevel="0" collapsed="false">
      <c r="A94" s="11"/>
      <c r="B94" s="3"/>
      <c r="C94" s="3"/>
      <c r="D94" s="12"/>
      <c r="E94" s="12"/>
      <c r="F94" s="12"/>
      <c r="G94" s="12"/>
      <c r="H94" s="12"/>
      <c r="I94" s="12"/>
      <c r="J94" s="12"/>
      <c r="K94" s="13" t="str">
        <f aca="false">IF(OR(B94="",COUNT(D94:J94)=0),"",SUM(D94:J94))</f>
        <v/>
      </c>
      <c r="L94" s="13" t="str">
        <f aca="false">IF(K94="","",MAX(0,MIN(K94,Q94-SUMIFS($K$5:$K93,$A$5:$A93,A94,$B$5:$B93,B94))))</f>
        <v/>
      </c>
      <c r="M94" s="13" t="str">
        <f aca="false">IF(K94="","",K94-L94)</f>
        <v/>
      </c>
      <c r="N94" s="14" t="str">
        <f aca="false">IF(K94="","",ROUND(L94*IFERROR(N(INDEX(Paramètres!$C$9:$C$38,MATCH(B94,Paramètres!$A$9:$A$38,0))),0)+M94*R94,2))</f>
        <v/>
      </c>
      <c r="O94" s="5" t="str">
        <f aca="false">IF(K94="","",IF(N(A94)=0,"Date à saisir",IF(WEEKDAY(A94,2)&lt;&gt;1,"Date : saisir un lundi",IF(COUNTIF(Paramètres!$A$9:$A$38,B94)=0,"Salarié hors liste",IF(COUNTIF(Paramètres!$F$9:$F$38,C94)=0,"Chantier hors liste",IF(MAX(D94:J94)&gt;Paramètres!$B$5,"Journée au-delà du seuil d'alerte",IF(SUMIFS($K$5:$K93,$A$5:$A93,A94,$B$5:$B93,B94)+K94&gt;Paramètres!$B$6,"Semaine au-delà du seuil d'alerte","OK")))))))</f>
        <v/>
      </c>
      <c r="P94" s="3"/>
      <c r="Q94" s="0" t="str">
        <f aca="false">IF(B94="","",IF(IFERROR(N(INDEX(Paramètres!$B$9:$B$38,MATCH(B94,Paramètres!$A$9:$A$38,0))),0)&gt;0,INDEX(Paramètres!$B$9:$B$38,MATCH(B94,Paramètres!$A$9:$A$38,0)),Paramètres!$B$4))</f>
        <v/>
      </c>
      <c r="R94" s="0" t="n">
        <f aca="false">IF(B94="",0,IF(IFERROR(N(INDEX(Paramètres!$D$9:$D$38,MATCH(B94,Paramètres!$A$9:$A$38,0))),0)&gt;0,INDEX(Paramètres!$D$9:$D$38,MATCH(B94,Paramètres!$A$9:$A$38,0)),IFERROR(N(INDEX(Paramètres!$C$9:$C$38,MATCH(B94,Paramètres!$A$9:$A$38,0))),0)))</f>
        <v>0</v>
      </c>
      <c r="S94" s="0" t="str">
        <f aca="false">IF(OR(A94="",B94=""),"",B94&amp;"|"&amp;N(A94)&amp;"|"&amp;COUNTIFS($A$6:A94,A94,$B$6:B94,B94))</f>
        <v/>
      </c>
    </row>
    <row r="95" customFormat="false" ht="15" hidden="false" customHeight="false" outlineLevel="0" collapsed="false">
      <c r="A95" s="11"/>
      <c r="B95" s="3"/>
      <c r="C95" s="3"/>
      <c r="D95" s="12"/>
      <c r="E95" s="12"/>
      <c r="F95" s="12"/>
      <c r="G95" s="12"/>
      <c r="H95" s="12"/>
      <c r="I95" s="12"/>
      <c r="J95" s="12"/>
      <c r="K95" s="13" t="str">
        <f aca="false">IF(OR(B95="",COUNT(D95:J95)=0),"",SUM(D95:J95))</f>
        <v/>
      </c>
      <c r="L95" s="13" t="str">
        <f aca="false">IF(K95="","",MAX(0,MIN(K95,Q95-SUMIFS($K$5:$K94,$A$5:$A94,A95,$B$5:$B94,B95))))</f>
        <v/>
      </c>
      <c r="M95" s="13" t="str">
        <f aca="false">IF(K95="","",K95-L95)</f>
        <v/>
      </c>
      <c r="N95" s="14" t="str">
        <f aca="false">IF(K95="","",ROUND(L95*IFERROR(N(INDEX(Paramètres!$C$9:$C$38,MATCH(B95,Paramètres!$A$9:$A$38,0))),0)+M95*R95,2))</f>
        <v/>
      </c>
      <c r="O95" s="5" t="str">
        <f aca="false">IF(K95="","",IF(N(A95)=0,"Date à saisir",IF(WEEKDAY(A95,2)&lt;&gt;1,"Date : saisir un lundi",IF(COUNTIF(Paramètres!$A$9:$A$38,B95)=0,"Salarié hors liste",IF(COUNTIF(Paramètres!$F$9:$F$38,C95)=0,"Chantier hors liste",IF(MAX(D95:J95)&gt;Paramètres!$B$5,"Journée au-delà du seuil d'alerte",IF(SUMIFS($K$5:$K94,$A$5:$A94,A95,$B$5:$B94,B95)+K95&gt;Paramètres!$B$6,"Semaine au-delà du seuil d'alerte","OK")))))))</f>
        <v/>
      </c>
      <c r="P95" s="3"/>
      <c r="Q95" s="0" t="str">
        <f aca="false">IF(B95="","",IF(IFERROR(N(INDEX(Paramètres!$B$9:$B$38,MATCH(B95,Paramètres!$A$9:$A$38,0))),0)&gt;0,INDEX(Paramètres!$B$9:$B$38,MATCH(B95,Paramètres!$A$9:$A$38,0)),Paramètres!$B$4))</f>
        <v/>
      </c>
      <c r="R95" s="0" t="n">
        <f aca="false">IF(B95="",0,IF(IFERROR(N(INDEX(Paramètres!$D$9:$D$38,MATCH(B95,Paramètres!$A$9:$A$38,0))),0)&gt;0,INDEX(Paramètres!$D$9:$D$38,MATCH(B95,Paramètres!$A$9:$A$38,0)),IFERROR(N(INDEX(Paramètres!$C$9:$C$38,MATCH(B95,Paramètres!$A$9:$A$38,0))),0)))</f>
        <v>0</v>
      </c>
      <c r="S95" s="0" t="str">
        <f aca="false">IF(OR(A95="",B95=""),"",B95&amp;"|"&amp;N(A95)&amp;"|"&amp;COUNTIFS($A$6:A95,A95,$B$6:B95,B95))</f>
        <v/>
      </c>
    </row>
    <row r="96" customFormat="false" ht="15" hidden="false" customHeight="false" outlineLevel="0" collapsed="false">
      <c r="A96" s="11"/>
      <c r="B96" s="3"/>
      <c r="C96" s="3"/>
      <c r="D96" s="12"/>
      <c r="E96" s="12"/>
      <c r="F96" s="12"/>
      <c r="G96" s="12"/>
      <c r="H96" s="12"/>
      <c r="I96" s="12"/>
      <c r="J96" s="12"/>
      <c r="K96" s="13" t="str">
        <f aca="false">IF(OR(B96="",COUNT(D96:J96)=0),"",SUM(D96:J96))</f>
        <v/>
      </c>
      <c r="L96" s="13" t="str">
        <f aca="false">IF(K96="","",MAX(0,MIN(K96,Q96-SUMIFS($K$5:$K95,$A$5:$A95,A96,$B$5:$B95,B96))))</f>
        <v/>
      </c>
      <c r="M96" s="13" t="str">
        <f aca="false">IF(K96="","",K96-L96)</f>
        <v/>
      </c>
      <c r="N96" s="14" t="str">
        <f aca="false">IF(K96="","",ROUND(L96*IFERROR(N(INDEX(Paramètres!$C$9:$C$38,MATCH(B96,Paramètres!$A$9:$A$38,0))),0)+M96*R96,2))</f>
        <v/>
      </c>
      <c r="O96" s="5" t="str">
        <f aca="false">IF(K96="","",IF(N(A96)=0,"Date à saisir",IF(WEEKDAY(A96,2)&lt;&gt;1,"Date : saisir un lundi",IF(COUNTIF(Paramètres!$A$9:$A$38,B96)=0,"Salarié hors liste",IF(COUNTIF(Paramètres!$F$9:$F$38,C96)=0,"Chantier hors liste",IF(MAX(D96:J96)&gt;Paramètres!$B$5,"Journée au-delà du seuil d'alerte",IF(SUMIFS($K$5:$K95,$A$5:$A95,A96,$B$5:$B95,B96)+K96&gt;Paramètres!$B$6,"Semaine au-delà du seuil d'alerte","OK")))))))</f>
        <v/>
      </c>
      <c r="P96" s="3"/>
      <c r="Q96" s="0" t="str">
        <f aca="false">IF(B96="","",IF(IFERROR(N(INDEX(Paramètres!$B$9:$B$38,MATCH(B96,Paramètres!$A$9:$A$38,0))),0)&gt;0,INDEX(Paramètres!$B$9:$B$38,MATCH(B96,Paramètres!$A$9:$A$38,0)),Paramètres!$B$4))</f>
        <v/>
      </c>
      <c r="R96" s="0" t="n">
        <f aca="false">IF(B96="",0,IF(IFERROR(N(INDEX(Paramètres!$D$9:$D$38,MATCH(B96,Paramètres!$A$9:$A$38,0))),0)&gt;0,INDEX(Paramètres!$D$9:$D$38,MATCH(B96,Paramètres!$A$9:$A$38,0)),IFERROR(N(INDEX(Paramètres!$C$9:$C$38,MATCH(B96,Paramètres!$A$9:$A$38,0))),0)))</f>
        <v>0</v>
      </c>
      <c r="S96" s="0" t="str">
        <f aca="false">IF(OR(A96="",B96=""),"",B96&amp;"|"&amp;N(A96)&amp;"|"&amp;COUNTIFS($A$6:A96,A96,$B$6:B96,B96))</f>
        <v/>
      </c>
    </row>
    <row r="97" customFormat="false" ht="15" hidden="false" customHeight="false" outlineLevel="0" collapsed="false">
      <c r="A97" s="11"/>
      <c r="B97" s="3"/>
      <c r="C97" s="3"/>
      <c r="D97" s="12"/>
      <c r="E97" s="12"/>
      <c r="F97" s="12"/>
      <c r="G97" s="12"/>
      <c r="H97" s="12"/>
      <c r="I97" s="12"/>
      <c r="J97" s="12"/>
      <c r="K97" s="13" t="str">
        <f aca="false">IF(OR(B97="",COUNT(D97:J97)=0),"",SUM(D97:J97))</f>
        <v/>
      </c>
      <c r="L97" s="13" t="str">
        <f aca="false">IF(K97="","",MAX(0,MIN(K97,Q97-SUMIFS($K$5:$K96,$A$5:$A96,A97,$B$5:$B96,B97))))</f>
        <v/>
      </c>
      <c r="M97" s="13" t="str">
        <f aca="false">IF(K97="","",K97-L97)</f>
        <v/>
      </c>
      <c r="N97" s="14" t="str">
        <f aca="false">IF(K97="","",ROUND(L97*IFERROR(N(INDEX(Paramètres!$C$9:$C$38,MATCH(B97,Paramètres!$A$9:$A$38,0))),0)+M97*R97,2))</f>
        <v/>
      </c>
      <c r="O97" s="5" t="str">
        <f aca="false">IF(K97="","",IF(N(A97)=0,"Date à saisir",IF(WEEKDAY(A97,2)&lt;&gt;1,"Date : saisir un lundi",IF(COUNTIF(Paramètres!$A$9:$A$38,B97)=0,"Salarié hors liste",IF(COUNTIF(Paramètres!$F$9:$F$38,C97)=0,"Chantier hors liste",IF(MAX(D97:J97)&gt;Paramètres!$B$5,"Journée au-delà du seuil d'alerte",IF(SUMIFS($K$5:$K96,$A$5:$A96,A97,$B$5:$B96,B97)+K97&gt;Paramètres!$B$6,"Semaine au-delà du seuil d'alerte","OK")))))))</f>
        <v/>
      </c>
      <c r="P97" s="3"/>
      <c r="Q97" s="0" t="str">
        <f aca="false">IF(B97="","",IF(IFERROR(N(INDEX(Paramètres!$B$9:$B$38,MATCH(B97,Paramètres!$A$9:$A$38,0))),0)&gt;0,INDEX(Paramètres!$B$9:$B$38,MATCH(B97,Paramètres!$A$9:$A$38,0)),Paramètres!$B$4))</f>
        <v/>
      </c>
      <c r="R97" s="0" t="n">
        <f aca="false">IF(B97="",0,IF(IFERROR(N(INDEX(Paramètres!$D$9:$D$38,MATCH(B97,Paramètres!$A$9:$A$38,0))),0)&gt;0,INDEX(Paramètres!$D$9:$D$38,MATCH(B97,Paramètres!$A$9:$A$38,0)),IFERROR(N(INDEX(Paramètres!$C$9:$C$38,MATCH(B97,Paramètres!$A$9:$A$38,0))),0)))</f>
        <v>0</v>
      </c>
      <c r="S97" s="0" t="str">
        <f aca="false">IF(OR(A97="",B97=""),"",B97&amp;"|"&amp;N(A97)&amp;"|"&amp;COUNTIFS($A$6:A97,A97,$B$6:B97,B97))</f>
        <v/>
      </c>
    </row>
    <row r="98" customFormat="false" ht="15" hidden="false" customHeight="false" outlineLevel="0" collapsed="false">
      <c r="A98" s="11"/>
      <c r="B98" s="3"/>
      <c r="C98" s="3"/>
      <c r="D98" s="12"/>
      <c r="E98" s="12"/>
      <c r="F98" s="12"/>
      <c r="G98" s="12"/>
      <c r="H98" s="12"/>
      <c r="I98" s="12"/>
      <c r="J98" s="12"/>
      <c r="K98" s="13" t="str">
        <f aca="false">IF(OR(B98="",COUNT(D98:J98)=0),"",SUM(D98:J98))</f>
        <v/>
      </c>
      <c r="L98" s="13" t="str">
        <f aca="false">IF(K98="","",MAX(0,MIN(K98,Q98-SUMIFS($K$5:$K97,$A$5:$A97,A98,$B$5:$B97,B98))))</f>
        <v/>
      </c>
      <c r="M98" s="13" t="str">
        <f aca="false">IF(K98="","",K98-L98)</f>
        <v/>
      </c>
      <c r="N98" s="14" t="str">
        <f aca="false">IF(K98="","",ROUND(L98*IFERROR(N(INDEX(Paramètres!$C$9:$C$38,MATCH(B98,Paramètres!$A$9:$A$38,0))),0)+M98*R98,2))</f>
        <v/>
      </c>
      <c r="O98" s="5" t="str">
        <f aca="false">IF(K98="","",IF(N(A98)=0,"Date à saisir",IF(WEEKDAY(A98,2)&lt;&gt;1,"Date : saisir un lundi",IF(COUNTIF(Paramètres!$A$9:$A$38,B98)=0,"Salarié hors liste",IF(COUNTIF(Paramètres!$F$9:$F$38,C98)=0,"Chantier hors liste",IF(MAX(D98:J98)&gt;Paramètres!$B$5,"Journée au-delà du seuil d'alerte",IF(SUMIFS($K$5:$K97,$A$5:$A97,A98,$B$5:$B97,B98)+K98&gt;Paramètres!$B$6,"Semaine au-delà du seuil d'alerte","OK")))))))</f>
        <v/>
      </c>
      <c r="P98" s="3"/>
      <c r="Q98" s="0" t="str">
        <f aca="false">IF(B98="","",IF(IFERROR(N(INDEX(Paramètres!$B$9:$B$38,MATCH(B98,Paramètres!$A$9:$A$38,0))),0)&gt;0,INDEX(Paramètres!$B$9:$B$38,MATCH(B98,Paramètres!$A$9:$A$38,0)),Paramètres!$B$4))</f>
        <v/>
      </c>
      <c r="R98" s="0" t="n">
        <f aca="false">IF(B98="",0,IF(IFERROR(N(INDEX(Paramètres!$D$9:$D$38,MATCH(B98,Paramètres!$A$9:$A$38,0))),0)&gt;0,INDEX(Paramètres!$D$9:$D$38,MATCH(B98,Paramètres!$A$9:$A$38,0)),IFERROR(N(INDEX(Paramètres!$C$9:$C$38,MATCH(B98,Paramètres!$A$9:$A$38,0))),0)))</f>
        <v>0</v>
      </c>
      <c r="S98" s="0" t="str">
        <f aca="false">IF(OR(A98="",B98=""),"",B98&amp;"|"&amp;N(A98)&amp;"|"&amp;COUNTIFS($A$6:A98,A98,$B$6:B98,B98))</f>
        <v/>
      </c>
    </row>
    <row r="99" customFormat="false" ht="15" hidden="false" customHeight="false" outlineLevel="0" collapsed="false">
      <c r="A99" s="11"/>
      <c r="B99" s="3"/>
      <c r="C99" s="3"/>
      <c r="D99" s="12"/>
      <c r="E99" s="12"/>
      <c r="F99" s="12"/>
      <c r="G99" s="12"/>
      <c r="H99" s="12"/>
      <c r="I99" s="12"/>
      <c r="J99" s="12"/>
      <c r="K99" s="13" t="str">
        <f aca="false">IF(OR(B99="",COUNT(D99:J99)=0),"",SUM(D99:J99))</f>
        <v/>
      </c>
      <c r="L99" s="13" t="str">
        <f aca="false">IF(K99="","",MAX(0,MIN(K99,Q99-SUMIFS($K$5:$K98,$A$5:$A98,A99,$B$5:$B98,B99))))</f>
        <v/>
      </c>
      <c r="M99" s="13" t="str">
        <f aca="false">IF(K99="","",K99-L99)</f>
        <v/>
      </c>
      <c r="N99" s="14" t="str">
        <f aca="false">IF(K99="","",ROUND(L99*IFERROR(N(INDEX(Paramètres!$C$9:$C$38,MATCH(B99,Paramètres!$A$9:$A$38,0))),0)+M99*R99,2))</f>
        <v/>
      </c>
      <c r="O99" s="5" t="str">
        <f aca="false">IF(K99="","",IF(N(A99)=0,"Date à saisir",IF(WEEKDAY(A99,2)&lt;&gt;1,"Date : saisir un lundi",IF(COUNTIF(Paramètres!$A$9:$A$38,B99)=0,"Salarié hors liste",IF(COUNTIF(Paramètres!$F$9:$F$38,C99)=0,"Chantier hors liste",IF(MAX(D99:J99)&gt;Paramètres!$B$5,"Journée au-delà du seuil d'alerte",IF(SUMIFS($K$5:$K98,$A$5:$A98,A99,$B$5:$B98,B99)+K99&gt;Paramètres!$B$6,"Semaine au-delà du seuil d'alerte","OK")))))))</f>
        <v/>
      </c>
      <c r="P99" s="3"/>
      <c r="Q99" s="0" t="str">
        <f aca="false">IF(B99="","",IF(IFERROR(N(INDEX(Paramètres!$B$9:$B$38,MATCH(B99,Paramètres!$A$9:$A$38,0))),0)&gt;0,INDEX(Paramètres!$B$9:$B$38,MATCH(B99,Paramètres!$A$9:$A$38,0)),Paramètres!$B$4))</f>
        <v/>
      </c>
      <c r="R99" s="0" t="n">
        <f aca="false">IF(B99="",0,IF(IFERROR(N(INDEX(Paramètres!$D$9:$D$38,MATCH(B99,Paramètres!$A$9:$A$38,0))),0)&gt;0,INDEX(Paramètres!$D$9:$D$38,MATCH(B99,Paramètres!$A$9:$A$38,0)),IFERROR(N(INDEX(Paramètres!$C$9:$C$38,MATCH(B99,Paramètres!$A$9:$A$38,0))),0)))</f>
        <v>0</v>
      </c>
      <c r="S99" s="0" t="str">
        <f aca="false">IF(OR(A99="",B99=""),"",B99&amp;"|"&amp;N(A99)&amp;"|"&amp;COUNTIFS($A$6:A99,A99,$B$6:B99,B99))</f>
        <v/>
      </c>
    </row>
    <row r="100" customFormat="false" ht="15" hidden="false" customHeight="false" outlineLevel="0" collapsed="false">
      <c r="A100" s="11"/>
      <c r="B100" s="3"/>
      <c r="C100" s="3"/>
      <c r="D100" s="12"/>
      <c r="E100" s="12"/>
      <c r="F100" s="12"/>
      <c r="G100" s="12"/>
      <c r="H100" s="12"/>
      <c r="I100" s="12"/>
      <c r="J100" s="12"/>
      <c r="K100" s="13" t="str">
        <f aca="false">IF(OR(B100="",COUNT(D100:J100)=0),"",SUM(D100:J100))</f>
        <v/>
      </c>
      <c r="L100" s="13" t="str">
        <f aca="false">IF(K100="","",MAX(0,MIN(K100,Q100-SUMIFS($K$5:$K99,$A$5:$A99,A100,$B$5:$B99,B100))))</f>
        <v/>
      </c>
      <c r="M100" s="13" t="str">
        <f aca="false">IF(K100="","",K100-L100)</f>
        <v/>
      </c>
      <c r="N100" s="14" t="str">
        <f aca="false">IF(K100="","",ROUND(L100*IFERROR(N(INDEX(Paramètres!$C$9:$C$38,MATCH(B100,Paramètres!$A$9:$A$38,0))),0)+M100*R100,2))</f>
        <v/>
      </c>
      <c r="O100" s="5" t="str">
        <f aca="false">IF(K100="","",IF(N(A100)=0,"Date à saisir",IF(WEEKDAY(A100,2)&lt;&gt;1,"Date : saisir un lundi",IF(COUNTIF(Paramètres!$A$9:$A$38,B100)=0,"Salarié hors liste",IF(COUNTIF(Paramètres!$F$9:$F$38,C100)=0,"Chantier hors liste",IF(MAX(D100:J100)&gt;Paramètres!$B$5,"Journée au-delà du seuil d'alerte",IF(SUMIFS($K$5:$K99,$A$5:$A99,A100,$B$5:$B99,B100)+K100&gt;Paramètres!$B$6,"Semaine au-delà du seuil d'alerte","OK")))))))</f>
        <v/>
      </c>
      <c r="P100" s="3"/>
      <c r="Q100" s="0" t="str">
        <f aca="false">IF(B100="","",IF(IFERROR(N(INDEX(Paramètres!$B$9:$B$38,MATCH(B100,Paramètres!$A$9:$A$38,0))),0)&gt;0,INDEX(Paramètres!$B$9:$B$38,MATCH(B100,Paramètres!$A$9:$A$38,0)),Paramètres!$B$4))</f>
        <v/>
      </c>
      <c r="R100" s="0" t="n">
        <f aca="false">IF(B100="",0,IF(IFERROR(N(INDEX(Paramètres!$D$9:$D$38,MATCH(B100,Paramètres!$A$9:$A$38,0))),0)&gt;0,INDEX(Paramètres!$D$9:$D$38,MATCH(B100,Paramètres!$A$9:$A$38,0)),IFERROR(N(INDEX(Paramètres!$C$9:$C$38,MATCH(B100,Paramètres!$A$9:$A$38,0))),0)))</f>
        <v>0</v>
      </c>
      <c r="S100" s="0" t="str">
        <f aca="false">IF(OR(A100="",B100=""),"",B100&amp;"|"&amp;N(A100)&amp;"|"&amp;COUNTIFS($A$6:A100,A100,$B$6:B100,B100))</f>
        <v/>
      </c>
    </row>
    <row r="101" customFormat="false" ht="15" hidden="false" customHeight="false" outlineLevel="0" collapsed="false">
      <c r="A101" s="11"/>
      <c r="B101" s="3"/>
      <c r="C101" s="3"/>
      <c r="D101" s="12"/>
      <c r="E101" s="12"/>
      <c r="F101" s="12"/>
      <c r="G101" s="12"/>
      <c r="H101" s="12"/>
      <c r="I101" s="12"/>
      <c r="J101" s="12"/>
      <c r="K101" s="13" t="str">
        <f aca="false">IF(OR(B101="",COUNT(D101:J101)=0),"",SUM(D101:J101))</f>
        <v/>
      </c>
      <c r="L101" s="13" t="str">
        <f aca="false">IF(K101="","",MAX(0,MIN(K101,Q101-SUMIFS($K$5:$K100,$A$5:$A100,A101,$B$5:$B100,B101))))</f>
        <v/>
      </c>
      <c r="M101" s="13" t="str">
        <f aca="false">IF(K101="","",K101-L101)</f>
        <v/>
      </c>
      <c r="N101" s="14" t="str">
        <f aca="false">IF(K101="","",ROUND(L101*IFERROR(N(INDEX(Paramètres!$C$9:$C$38,MATCH(B101,Paramètres!$A$9:$A$38,0))),0)+M101*R101,2))</f>
        <v/>
      </c>
      <c r="O101" s="5" t="str">
        <f aca="false">IF(K101="","",IF(N(A101)=0,"Date à saisir",IF(WEEKDAY(A101,2)&lt;&gt;1,"Date : saisir un lundi",IF(COUNTIF(Paramètres!$A$9:$A$38,B101)=0,"Salarié hors liste",IF(COUNTIF(Paramètres!$F$9:$F$38,C101)=0,"Chantier hors liste",IF(MAX(D101:J101)&gt;Paramètres!$B$5,"Journée au-delà du seuil d'alerte",IF(SUMIFS($K$5:$K100,$A$5:$A100,A101,$B$5:$B100,B101)+K101&gt;Paramètres!$B$6,"Semaine au-delà du seuil d'alerte","OK")))))))</f>
        <v/>
      </c>
      <c r="P101" s="3"/>
      <c r="Q101" s="0" t="str">
        <f aca="false">IF(B101="","",IF(IFERROR(N(INDEX(Paramètres!$B$9:$B$38,MATCH(B101,Paramètres!$A$9:$A$38,0))),0)&gt;0,INDEX(Paramètres!$B$9:$B$38,MATCH(B101,Paramètres!$A$9:$A$38,0)),Paramètres!$B$4))</f>
        <v/>
      </c>
      <c r="R101" s="0" t="n">
        <f aca="false">IF(B101="",0,IF(IFERROR(N(INDEX(Paramètres!$D$9:$D$38,MATCH(B101,Paramètres!$A$9:$A$38,0))),0)&gt;0,INDEX(Paramètres!$D$9:$D$38,MATCH(B101,Paramètres!$A$9:$A$38,0)),IFERROR(N(INDEX(Paramètres!$C$9:$C$38,MATCH(B101,Paramètres!$A$9:$A$38,0))),0)))</f>
        <v>0</v>
      </c>
      <c r="S101" s="0" t="str">
        <f aca="false">IF(OR(A101="",B101=""),"",B101&amp;"|"&amp;N(A101)&amp;"|"&amp;COUNTIFS($A$6:A101,A101,$B$6:B101,B101))</f>
        <v/>
      </c>
    </row>
    <row r="102" customFormat="false" ht="15" hidden="false" customHeight="false" outlineLevel="0" collapsed="false">
      <c r="A102" s="11"/>
      <c r="B102" s="3"/>
      <c r="C102" s="3"/>
      <c r="D102" s="12"/>
      <c r="E102" s="12"/>
      <c r="F102" s="12"/>
      <c r="G102" s="12"/>
      <c r="H102" s="12"/>
      <c r="I102" s="12"/>
      <c r="J102" s="12"/>
      <c r="K102" s="13" t="str">
        <f aca="false">IF(OR(B102="",COUNT(D102:J102)=0),"",SUM(D102:J102))</f>
        <v/>
      </c>
      <c r="L102" s="13" t="str">
        <f aca="false">IF(K102="","",MAX(0,MIN(K102,Q102-SUMIFS($K$5:$K101,$A$5:$A101,A102,$B$5:$B101,B102))))</f>
        <v/>
      </c>
      <c r="M102" s="13" t="str">
        <f aca="false">IF(K102="","",K102-L102)</f>
        <v/>
      </c>
      <c r="N102" s="14" t="str">
        <f aca="false">IF(K102="","",ROUND(L102*IFERROR(N(INDEX(Paramètres!$C$9:$C$38,MATCH(B102,Paramètres!$A$9:$A$38,0))),0)+M102*R102,2))</f>
        <v/>
      </c>
      <c r="O102" s="5" t="str">
        <f aca="false">IF(K102="","",IF(N(A102)=0,"Date à saisir",IF(WEEKDAY(A102,2)&lt;&gt;1,"Date : saisir un lundi",IF(COUNTIF(Paramètres!$A$9:$A$38,B102)=0,"Salarié hors liste",IF(COUNTIF(Paramètres!$F$9:$F$38,C102)=0,"Chantier hors liste",IF(MAX(D102:J102)&gt;Paramètres!$B$5,"Journée au-delà du seuil d'alerte",IF(SUMIFS($K$5:$K101,$A$5:$A101,A102,$B$5:$B101,B102)+K102&gt;Paramètres!$B$6,"Semaine au-delà du seuil d'alerte","OK")))))))</f>
        <v/>
      </c>
      <c r="P102" s="3"/>
      <c r="Q102" s="0" t="str">
        <f aca="false">IF(B102="","",IF(IFERROR(N(INDEX(Paramètres!$B$9:$B$38,MATCH(B102,Paramètres!$A$9:$A$38,0))),0)&gt;0,INDEX(Paramètres!$B$9:$B$38,MATCH(B102,Paramètres!$A$9:$A$38,0)),Paramètres!$B$4))</f>
        <v/>
      </c>
      <c r="R102" s="0" t="n">
        <f aca="false">IF(B102="",0,IF(IFERROR(N(INDEX(Paramètres!$D$9:$D$38,MATCH(B102,Paramètres!$A$9:$A$38,0))),0)&gt;0,INDEX(Paramètres!$D$9:$D$38,MATCH(B102,Paramètres!$A$9:$A$38,0)),IFERROR(N(INDEX(Paramètres!$C$9:$C$38,MATCH(B102,Paramètres!$A$9:$A$38,0))),0)))</f>
        <v>0</v>
      </c>
      <c r="S102" s="0" t="str">
        <f aca="false">IF(OR(A102="",B102=""),"",B102&amp;"|"&amp;N(A102)&amp;"|"&amp;COUNTIFS($A$6:A102,A102,$B$6:B102,B102))</f>
        <v/>
      </c>
    </row>
    <row r="103" customFormat="false" ht="15" hidden="false" customHeight="false" outlineLevel="0" collapsed="false">
      <c r="A103" s="11"/>
      <c r="B103" s="3"/>
      <c r="C103" s="3"/>
      <c r="D103" s="12"/>
      <c r="E103" s="12"/>
      <c r="F103" s="12"/>
      <c r="G103" s="12"/>
      <c r="H103" s="12"/>
      <c r="I103" s="12"/>
      <c r="J103" s="12"/>
      <c r="K103" s="13" t="str">
        <f aca="false">IF(OR(B103="",COUNT(D103:J103)=0),"",SUM(D103:J103))</f>
        <v/>
      </c>
      <c r="L103" s="13" t="str">
        <f aca="false">IF(K103="","",MAX(0,MIN(K103,Q103-SUMIFS($K$5:$K102,$A$5:$A102,A103,$B$5:$B102,B103))))</f>
        <v/>
      </c>
      <c r="M103" s="13" t="str">
        <f aca="false">IF(K103="","",K103-L103)</f>
        <v/>
      </c>
      <c r="N103" s="14" t="str">
        <f aca="false">IF(K103="","",ROUND(L103*IFERROR(N(INDEX(Paramètres!$C$9:$C$38,MATCH(B103,Paramètres!$A$9:$A$38,0))),0)+M103*R103,2))</f>
        <v/>
      </c>
      <c r="O103" s="5" t="str">
        <f aca="false">IF(K103="","",IF(N(A103)=0,"Date à saisir",IF(WEEKDAY(A103,2)&lt;&gt;1,"Date : saisir un lundi",IF(COUNTIF(Paramètres!$A$9:$A$38,B103)=0,"Salarié hors liste",IF(COUNTIF(Paramètres!$F$9:$F$38,C103)=0,"Chantier hors liste",IF(MAX(D103:J103)&gt;Paramètres!$B$5,"Journée au-delà du seuil d'alerte",IF(SUMIFS($K$5:$K102,$A$5:$A102,A103,$B$5:$B102,B103)+K103&gt;Paramètres!$B$6,"Semaine au-delà du seuil d'alerte","OK")))))))</f>
        <v/>
      </c>
      <c r="P103" s="3"/>
      <c r="Q103" s="0" t="str">
        <f aca="false">IF(B103="","",IF(IFERROR(N(INDEX(Paramètres!$B$9:$B$38,MATCH(B103,Paramètres!$A$9:$A$38,0))),0)&gt;0,INDEX(Paramètres!$B$9:$B$38,MATCH(B103,Paramètres!$A$9:$A$38,0)),Paramètres!$B$4))</f>
        <v/>
      </c>
      <c r="R103" s="0" t="n">
        <f aca="false">IF(B103="",0,IF(IFERROR(N(INDEX(Paramètres!$D$9:$D$38,MATCH(B103,Paramètres!$A$9:$A$38,0))),0)&gt;0,INDEX(Paramètres!$D$9:$D$38,MATCH(B103,Paramètres!$A$9:$A$38,0)),IFERROR(N(INDEX(Paramètres!$C$9:$C$38,MATCH(B103,Paramètres!$A$9:$A$38,0))),0)))</f>
        <v>0</v>
      </c>
      <c r="S103" s="0" t="str">
        <f aca="false">IF(OR(A103="",B103=""),"",B103&amp;"|"&amp;N(A103)&amp;"|"&amp;COUNTIFS($A$6:A103,A103,$B$6:B103,B103))</f>
        <v/>
      </c>
    </row>
    <row r="104" customFormat="false" ht="15" hidden="false" customHeight="false" outlineLevel="0" collapsed="false">
      <c r="A104" s="11"/>
      <c r="B104" s="3"/>
      <c r="C104" s="3"/>
      <c r="D104" s="12"/>
      <c r="E104" s="12"/>
      <c r="F104" s="12"/>
      <c r="G104" s="12"/>
      <c r="H104" s="12"/>
      <c r="I104" s="12"/>
      <c r="J104" s="12"/>
      <c r="K104" s="13" t="str">
        <f aca="false">IF(OR(B104="",COUNT(D104:J104)=0),"",SUM(D104:J104))</f>
        <v/>
      </c>
      <c r="L104" s="13" t="str">
        <f aca="false">IF(K104="","",MAX(0,MIN(K104,Q104-SUMIFS($K$5:$K103,$A$5:$A103,A104,$B$5:$B103,B104))))</f>
        <v/>
      </c>
      <c r="M104" s="13" t="str">
        <f aca="false">IF(K104="","",K104-L104)</f>
        <v/>
      </c>
      <c r="N104" s="14" t="str">
        <f aca="false">IF(K104="","",ROUND(L104*IFERROR(N(INDEX(Paramètres!$C$9:$C$38,MATCH(B104,Paramètres!$A$9:$A$38,0))),0)+M104*R104,2))</f>
        <v/>
      </c>
      <c r="O104" s="5" t="str">
        <f aca="false">IF(K104="","",IF(N(A104)=0,"Date à saisir",IF(WEEKDAY(A104,2)&lt;&gt;1,"Date : saisir un lundi",IF(COUNTIF(Paramètres!$A$9:$A$38,B104)=0,"Salarié hors liste",IF(COUNTIF(Paramètres!$F$9:$F$38,C104)=0,"Chantier hors liste",IF(MAX(D104:J104)&gt;Paramètres!$B$5,"Journée au-delà du seuil d'alerte",IF(SUMIFS($K$5:$K103,$A$5:$A103,A104,$B$5:$B103,B104)+K104&gt;Paramètres!$B$6,"Semaine au-delà du seuil d'alerte","OK")))))))</f>
        <v/>
      </c>
      <c r="P104" s="3"/>
      <c r="Q104" s="0" t="str">
        <f aca="false">IF(B104="","",IF(IFERROR(N(INDEX(Paramètres!$B$9:$B$38,MATCH(B104,Paramètres!$A$9:$A$38,0))),0)&gt;0,INDEX(Paramètres!$B$9:$B$38,MATCH(B104,Paramètres!$A$9:$A$38,0)),Paramètres!$B$4))</f>
        <v/>
      </c>
      <c r="R104" s="0" t="n">
        <f aca="false">IF(B104="",0,IF(IFERROR(N(INDEX(Paramètres!$D$9:$D$38,MATCH(B104,Paramètres!$A$9:$A$38,0))),0)&gt;0,INDEX(Paramètres!$D$9:$D$38,MATCH(B104,Paramètres!$A$9:$A$38,0)),IFERROR(N(INDEX(Paramètres!$C$9:$C$38,MATCH(B104,Paramètres!$A$9:$A$38,0))),0)))</f>
        <v>0</v>
      </c>
      <c r="S104" s="0" t="str">
        <f aca="false">IF(OR(A104="",B104=""),"",B104&amp;"|"&amp;N(A104)&amp;"|"&amp;COUNTIFS($A$6:A104,A104,$B$6:B104,B104))</f>
        <v/>
      </c>
    </row>
    <row r="105" customFormat="false" ht="15" hidden="false" customHeight="false" outlineLevel="0" collapsed="false">
      <c r="A105" s="11"/>
      <c r="B105" s="3"/>
      <c r="C105" s="3"/>
      <c r="D105" s="12"/>
      <c r="E105" s="12"/>
      <c r="F105" s="12"/>
      <c r="G105" s="12"/>
      <c r="H105" s="12"/>
      <c r="I105" s="12"/>
      <c r="J105" s="12"/>
      <c r="K105" s="13" t="str">
        <f aca="false">IF(OR(B105="",COUNT(D105:J105)=0),"",SUM(D105:J105))</f>
        <v/>
      </c>
      <c r="L105" s="13" t="str">
        <f aca="false">IF(K105="","",MAX(0,MIN(K105,Q105-SUMIFS($K$5:$K104,$A$5:$A104,A105,$B$5:$B104,B105))))</f>
        <v/>
      </c>
      <c r="M105" s="13" t="str">
        <f aca="false">IF(K105="","",K105-L105)</f>
        <v/>
      </c>
      <c r="N105" s="14" t="str">
        <f aca="false">IF(K105="","",ROUND(L105*IFERROR(N(INDEX(Paramètres!$C$9:$C$38,MATCH(B105,Paramètres!$A$9:$A$38,0))),0)+M105*R105,2))</f>
        <v/>
      </c>
      <c r="O105" s="5" t="str">
        <f aca="false">IF(K105="","",IF(N(A105)=0,"Date à saisir",IF(WEEKDAY(A105,2)&lt;&gt;1,"Date : saisir un lundi",IF(COUNTIF(Paramètres!$A$9:$A$38,B105)=0,"Salarié hors liste",IF(COUNTIF(Paramètres!$F$9:$F$38,C105)=0,"Chantier hors liste",IF(MAX(D105:J105)&gt;Paramètres!$B$5,"Journée au-delà du seuil d'alerte",IF(SUMIFS($K$5:$K104,$A$5:$A104,A105,$B$5:$B104,B105)+K105&gt;Paramètres!$B$6,"Semaine au-delà du seuil d'alerte","OK")))))))</f>
        <v/>
      </c>
      <c r="P105" s="3"/>
      <c r="Q105" s="0" t="str">
        <f aca="false">IF(B105="","",IF(IFERROR(N(INDEX(Paramètres!$B$9:$B$38,MATCH(B105,Paramètres!$A$9:$A$38,0))),0)&gt;0,INDEX(Paramètres!$B$9:$B$38,MATCH(B105,Paramètres!$A$9:$A$38,0)),Paramètres!$B$4))</f>
        <v/>
      </c>
      <c r="R105" s="0" t="n">
        <f aca="false">IF(B105="",0,IF(IFERROR(N(INDEX(Paramètres!$D$9:$D$38,MATCH(B105,Paramètres!$A$9:$A$38,0))),0)&gt;0,INDEX(Paramètres!$D$9:$D$38,MATCH(B105,Paramètres!$A$9:$A$38,0)),IFERROR(N(INDEX(Paramètres!$C$9:$C$38,MATCH(B105,Paramètres!$A$9:$A$38,0))),0)))</f>
        <v>0</v>
      </c>
      <c r="S105" s="0" t="str">
        <f aca="false">IF(OR(A105="",B105=""),"",B105&amp;"|"&amp;N(A105)&amp;"|"&amp;COUNTIFS($A$6:A105,A105,$B$6:B105,B105))</f>
        <v/>
      </c>
    </row>
    <row r="106" customFormat="false" ht="15" hidden="false" customHeight="false" outlineLevel="0" collapsed="false">
      <c r="A106" s="11"/>
      <c r="B106" s="3"/>
      <c r="C106" s="3"/>
      <c r="D106" s="12"/>
      <c r="E106" s="12"/>
      <c r="F106" s="12"/>
      <c r="G106" s="12"/>
      <c r="H106" s="12"/>
      <c r="I106" s="12"/>
      <c r="J106" s="12"/>
      <c r="K106" s="13" t="str">
        <f aca="false">IF(OR(B106="",COUNT(D106:J106)=0),"",SUM(D106:J106))</f>
        <v/>
      </c>
      <c r="L106" s="13" t="str">
        <f aca="false">IF(K106="","",MAX(0,MIN(K106,Q106-SUMIFS($K$5:$K105,$A$5:$A105,A106,$B$5:$B105,B106))))</f>
        <v/>
      </c>
      <c r="M106" s="13" t="str">
        <f aca="false">IF(K106="","",K106-L106)</f>
        <v/>
      </c>
      <c r="N106" s="14" t="str">
        <f aca="false">IF(K106="","",ROUND(L106*IFERROR(N(INDEX(Paramètres!$C$9:$C$38,MATCH(B106,Paramètres!$A$9:$A$38,0))),0)+M106*R106,2))</f>
        <v/>
      </c>
      <c r="O106" s="5" t="str">
        <f aca="false">IF(K106="","",IF(N(A106)=0,"Date à saisir",IF(WEEKDAY(A106,2)&lt;&gt;1,"Date : saisir un lundi",IF(COUNTIF(Paramètres!$A$9:$A$38,B106)=0,"Salarié hors liste",IF(COUNTIF(Paramètres!$F$9:$F$38,C106)=0,"Chantier hors liste",IF(MAX(D106:J106)&gt;Paramètres!$B$5,"Journée au-delà du seuil d'alerte",IF(SUMIFS($K$5:$K105,$A$5:$A105,A106,$B$5:$B105,B106)+K106&gt;Paramètres!$B$6,"Semaine au-delà du seuil d'alerte","OK")))))))</f>
        <v/>
      </c>
      <c r="P106" s="3"/>
      <c r="Q106" s="0" t="str">
        <f aca="false">IF(B106="","",IF(IFERROR(N(INDEX(Paramètres!$B$9:$B$38,MATCH(B106,Paramètres!$A$9:$A$38,0))),0)&gt;0,INDEX(Paramètres!$B$9:$B$38,MATCH(B106,Paramètres!$A$9:$A$38,0)),Paramètres!$B$4))</f>
        <v/>
      </c>
      <c r="R106" s="0" t="n">
        <f aca="false">IF(B106="",0,IF(IFERROR(N(INDEX(Paramètres!$D$9:$D$38,MATCH(B106,Paramètres!$A$9:$A$38,0))),0)&gt;0,INDEX(Paramètres!$D$9:$D$38,MATCH(B106,Paramètres!$A$9:$A$38,0)),IFERROR(N(INDEX(Paramètres!$C$9:$C$38,MATCH(B106,Paramètres!$A$9:$A$38,0))),0)))</f>
        <v>0</v>
      </c>
      <c r="S106" s="0" t="str">
        <f aca="false">IF(OR(A106="",B106=""),"",B106&amp;"|"&amp;N(A106)&amp;"|"&amp;COUNTIFS($A$6:A106,A106,$B$6:B106,B106))</f>
        <v/>
      </c>
    </row>
    <row r="107" customFormat="false" ht="15" hidden="false" customHeight="false" outlineLevel="0" collapsed="false">
      <c r="A107" s="11"/>
      <c r="B107" s="3"/>
      <c r="C107" s="3"/>
      <c r="D107" s="12"/>
      <c r="E107" s="12"/>
      <c r="F107" s="12"/>
      <c r="G107" s="12"/>
      <c r="H107" s="12"/>
      <c r="I107" s="12"/>
      <c r="J107" s="12"/>
      <c r="K107" s="13" t="str">
        <f aca="false">IF(OR(B107="",COUNT(D107:J107)=0),"",SUM(D107:J107))</f>
        <v/>
      </c>
      <c r="L107" s="13" t="str">
        <f aca="false">IF(K107="","",MAX(0,MIN(K107,Q107-SUMIFS($K$5:$K106,$A$5:$A106,A107,$B$5:$B106,B107))))</f>
        <v/>
      </c>
      <c r="M107" s="13" t="str">
        <f aca="false">IF(K107="","",K107-L107)</f>
        <v/>
      </c>
      <c r="N107" s="14" t="str">
        <f aca="false">IF(K107="","",ROUND(L107*IFERROR(N(INDEX(Paramètres!$C$9:$C$38,MATCH(B107,Paramètres!$A$9:$A$38,0))),0)+M107*R107,2))</f>
        <v/>
      </c>
      <c r="O107" s="5" t="str">
        <f aca="false">IF(K107="","",IF(N(A107)=0,"Date à saisir",IF(WEEKDAY(A107,2)&lt;&gt;1,"Date : saisir un lundi",IF(COUNTIF(Paramètres!$A$9:$A$38,B107)=0,"Salarié hors liste",IF(COUNTIF(Paramètres!$F$9:$F$38,C107)=0,"Chantier hors liste",IF(MAX(D107:J107)&gt;Paramètres!$B$5,"Journée au-delà du seuil d'alerte",IF(SUMIFS($K$5:$K106,$A$5:$A106,A107,$B$5:$B106,B107)+K107&gt;Paramètres!$B$6,"Semaine au-delà du seuil d'alerte","OK")))))))</f>
        <v/>
      </c>
      <c r="P107" s="3"/>
      <c r="Q107" s="0" t="str">
        <f aca="false">IF(B107="","",IF(IFERROR(N(INDEX(Paramètres!$B$9:$B$38,MATCH(B107,Paramètres!$A$9:$A$38,0))),0)&gt;0,INDEX(Paramètres!$B$9:$B$38,MATCH(B107,Paramètres!$A$9:$A$38,0)),Paramètres!$B$4))</f>
        <v/>
      </c>
      <c r="R107" s="0" t="n">
        <f aca="false">IF(B107="",0,IF(IFERROR(N(INDEX(Paramètres!$D$9:$D$38,MATCH(B107,Paramètres!$A$9:$A$38,0))),0)&gt;0,INDEX(Paramètres!$D$9:$D$38,MATCH(B107,Paramètres!$A$9:$A$38,0)),IFERROR(N(INDEX(Paramètres!$C$9:$C$38,MATCH(B107,Paramètres!$A$9:$A$38,0))),0)))</f>
        <v>0</v>
      </c>
      <c r="S107" s="0" t="str">
        <f aca="false">IF(OR(A107="",B107=""),"",B107&amp;"|"&amp;N(A107)&amp;"|"&amp;COUNTIFS($A$6:A107,A107,$B$6:B107,B107))</f>
        <v/>
      </c>
    </row>
    <row r="108" customFormat="false" ht="15" hidden="false" customHeight="false" outlineLevel="0" collapsed="false">
      <c r="A108" s="11"/>
      <c r="B108" s="3"/>
      <c r="C108" s="3"/>
      <c r="D108" s="12"/>
      <c r="E108" s="12"/>
      <c r="F108" s="12"/>
      <c r="G108" s="12"/>
      <c r="H108" s="12"/>
      <c r="I108" s="12"/>
      <c r="J108" s="12"/>
      <c r="K108" s="13" t="str">
        <f aca="false">IF(OR(B108="",COUNT(D108:J108)=0),"",SUM(D108:J108))</f>
        <v/>
      </c>
      <c r="L108" s="13" t="str">
        <f aca="false">IF(K108="","",MAX(0,MIN(K108,Q108-SUMIFS($K$5:$K107,$A$5:$A107,A108,$B$5:$B107,B108))))</f>
        <v/>
      </c>
      <c r="M108" s="13" t="str">
        <f aca="false">IF(K108="","",K108-L108)</f>
        <v/>
      </c>
      <c r="N108" s="14" t="str">
        <f aca="false">IF(K108="","",ROUND(L108*IFERROR(N(INDEX(Paramètres!$C$9:$C$38,MATCH(B108,Paramètres!$A$9:$A$38,0))),0)+M108*R108,2))</f>
        <v/>
      </c>
      <c r="O108" s="5" t="str">
        <f aca="false">IF(K108="","",IF(N(A108)=0,"Date à saisir",IF(WEEKDAY(A108,2)&lt;&gt;1,"Date : saisir un lundi",IF(COUNTIF(Paramètres!$A$9:$A$38,B108)=0,"Salarié hors liste",IF(COUNTIF(Paramètres!$F$9:$F$38,C108)=0,"Chantier hors liste",IF(MAX(D108:J108)&gt;Paramètres!$B$5,"Journée au-delà du seuil d'alerte",IF(SUMIFS($K$5:$K107,$A$5:$A107,A108,$B$5:$B107,B108)+K108&gt;Paramètres!$B$6,"Semaine au-delà du seuil d'alerte","OK")))))))</f>
        <v/>
      </c>
      <c r="P108" s="3"/>
      <c r="Q108" s="0" t="str">
        <f aca="false">IF(B108="","",IF(IFERROR(N(INDEX(Paramètres!$B$9:$B$38,MATCH(B108,Paramètres!$A$9:$A$38,0))),0)&gt;0,INDEX(Paramètres!$B$9:$B$38,MATCH(B108,Paramètres!$A$9:$A$38,0)),Paramètres!$B$4))</f>
        <v/>
      </c>
      <c r="R108" s="0" t="n">
        <f aca="false">IF(B108="",0,IF(IFERROR(N(INDEX(Paramètres!$D$9:$D$38,MATCH(B108,Paramètres!$A$9:$A$38,0))),0)&gt;0,INDEX(Paramètres!$D$9:$D$38,MATCH(B108,Paramètres!$A$9:$A$38,0)),IFERROR(N(INDEX(Paramètres!$C$9:$C$38,MATCH(B108,Paramètres!$A$9:$A$38,0))),0)))</f>
        <v>0</v>
      </c>
      <c r="S108" s="0" t="str">
        <f aca="false">IF(OR(A108="",B108=""),"",B108&amp;"|"&amp;N(A108)&amp;"|"&amp;COUNTIFS($A$6:A108,A108,$B$6:B108,B108))</f>
        <v/>
      </c>
    </row>
    <row r="109" customFormat="false" ht="15" hidden="false" customHeight="false" outlineLevel="0" collapsed="false">
      <c r="A109" s="11"/>
      <c r="B109" s="3"/>
      <c r="C109" s="3"/>
      <c r="D109" s="12"/>
      <c r="E109" s="12"/>
      <c r="F109" s="12"/>
      <c r="G109" s="12"/>
      <c r="H109" s="12"/>
      <c r="I109" s="12"/>
      <c r="J109" s="12"/>
      <c r="K109" s="13" t="str">
        <f aca="false">IF(OR(B109="",COUNT(D109:J109)=0),"",SUM(D109:J109))</f>
        <v/>
      </c>
      <c r="L109" s="13" t="str">
        <f aca="false">IF(K109="","",MAX(0,MIN(K109,Q109-SUMIFS($K$5:$K108,$A$5:$A108,A109,$B$5:$B108,B109))))</f>
        <v/>
      </c>
      <c r="M109" s="13" t="str">
        <f aca="false">IF(K109="","",K109-L109)</f>
        <v/>
      </c>
      <c r="N109" s="14" t="str">
        <f aca="false">IF(K109="","",ROUND(L109*IFERROR(N(INDEX(Paramètres!$C$9:$C$38,MATCH(B109,Paramètres!$A$9:$A$38,0))),0)+M109*R109,2))</f>
        <v/>
      </c>
      <c r="O109" s="5" t="str">
        <f aca="false">IF(K109="","",IF(N(A109)=0,"Date à saisir",IF(WEEKDAY(A109,2)&lt;&gt;1,"Date : saisir un lundi",IF(COUNTIF(Paramètres!$A$9:$A$38,B109)=0,"Salarié hors liste",IF(COUNTIF(Paramètres!$F$9:$F$38,C109)=0,"Chantier hors liste",IF(MAX(D109:J109)&gt;Paramètres!$B$5,"Journée au-delà du seuil d'alerte",IF(SUMIFS($K$5:$K108,$A$5:$A108,A109,$B$5:$B108,B109)+K109&gt;Paramètres!$B$6,"Semaine au-delà du seuil d'alerte","OK")))))))</f>
        <v/>
      </c>
      <c r="P109" s="3"/>
      <c r="Q109" s="0" t="str">
        <f aca="false">IF(B109="","",IF(IFERROR(N(INDEX(Paramètres!$B$9:$B$38,MATCH(B109,Paramètres!$A$9:$A$38,0))),0)&gt;0,INDEX(Paramètres!$B$9:$B$38,MATCH(B109,Paramètres!$A$9:$A$38,0)),Paramètres!$B$4))</f>
        <v/>
      </c>
      <c r="R109" s="0" t="n">
        <f aca="false">IF(B109="",0,IF(IFERROR(N(INDEX(Paramètres!$D$9:$D$38,MATCH(B109,Paramètres!$A$9:$A$38,0))),0)&gt;0,INDEX(Paramètres!$D$9:$D$38,MATCH(B109,Paramètres!$A$9:$A$38,0)),IFERROR(N(INDEX(Paramètres!$C$9:$C$38,MATCH(B109,Paramètres!$A$9:$A$38,0))),0)))</f>
        <v>0</v>
      </c>
      <c r="S109" s="0" t="str">
        <f aca="false">IF(OR(A109="",B109=""),"",B109&amp;"|"&amp;N(A109)&amp;"|"&amp;COUNTIFS($A$6:A109,A109,$B$6:B109,B109))</f>
        <v/>
      </c>
    </row>
    <row r="110" customFormat="false" ht="15" hidden="false" customHeight="false" outlineLevel="0" collapsed="false">
      <c r="A110" s="11"/>
      <c r="B110" s="3"/>
      <c r="C110" s="3"/>
      <c r="D110" s="12"/>
      <c r="E110" s="12"/>
      <c r="F110" s="12"/>
      <c r="G110" s="12"/>
      <c r="H110" s="12"/>
      <c r="I110" s="12"/>
      <c r="J110" s="12"/>
      <c r="K110" s="13" t="str">
        <f aca="false">IF(OR(B110="",COUNT(D110:J110)=0),"",SUM(D110:J110))</f>
        <v/>
      </c>
      <c r="L110" s="13" t="str">
        <f aca="false">IF(K110="","",MAX(0,MIN(K110,Q110-SUMIFS($K$5:$K109,$A$5:$A109,A110,$B$5:$B109,B110))))</f>
        <v/>
      </c>
      <c r="M110" s="13" t="str">
        <f aca="false">IF(K110="","",K110-L110)</f>
        <v/>
      </c>
      <c r="N110" s="14" t="str">
        <f aca="false">IF(K110="","",ROUND(L110*IFERROR(N(INDEX(Paramètres!$C$9:$C$38,MATCH(B110,Paramètres!$A$9:$A$38,0))),0)+M110*R110,2))</f>
        <v/>
      </c>
      <c r="O110" s="5" t="str">
        <f aca="false">IF(K110="","",IF(N(A110)=0,"Date à saisir",IF(WEEKDAY(A110,2)&lt;&gt;1,"Date : saisir un lundi",IF(COUNTIF(Paramètres!$A$9:$A$38,B110)=0,"Salarié hors liste",IF(COUNTIF(Paramètres!$F$9:$F$38,C110)=0,"Chantier hors liste",IF(MAX(D110:J110)&gt;Paramètres!$B$5,"Journée au-delà du seuil d'alerte",IF(SUMIFS($K$5:$K109,$A$5:$A109,A110,$B$5:$B109,B110)+K110&gt;Paramètres!$B$6,"Semaine au-delà du seuil d'alerte","OK")))))))</f>
        <v/>
      </c>
      <c r="P110" s="3"/>
      <c r="Q110" s="0" t="str">
        <f aca="false">IF(B110="","",IF(IFERROR(N(INDEX(Paramètres!$B$9:$B$38,MATCH(B110,Paramètres!$A$9:$A$38,0))),0)&gt;0,INDEX(Paramètres!$B$9:$B$38,MATCH(B110,Paramètres!$A$9:$A$38,0)),Paramètres!$B$4))</f>
        <v/>
      </c>
      <c r="R110" s="0" t="n">
        <f aca="false">IF(B110="",0,IF(IFERROR(N(INDEX(Paramètres!$D$9:$D$38,MATCH(B110,Paramètres!$A$9:$A$38,0))),0)&gt;0,INDEX(Paramètres!$D$9:$D$38,MATCH(B110,Paramètres!$A$9:$A$38,0)),IFERROR(N(INDEX(Paramètres!$C$9:$C$38,MATCH(B110,Paramètres!$A$9:$A$38,0))),0)))</f>
        <v>0</v>
      </c>
      <c r="S110" s="0" t="str">
        <f aca="false">IF(OR(A110="",B110=""),"",B110&amp;"|"&amp;N(A110)&amp;"|"&amp;COUNTIFS($A$6:A110,A110,$B$6:B110,B110))</f>
        <v/>
      </c>
    </row>
    <row r="111" customFormat="false" ht="15" hidden="false" customHeight="false" outlineLevel="0" collapsed="false">
      <c r="A111" s="11"/>
      <c r="B111" s="3"/>
      <c r="C111" s="3"/>
      <c r="D111" s="12"/>
      <c r="E111" s="12"/>
      <c r="F111" s="12"/>
      <c r="G111" s="12"/>
      <c r="H111" s="12"/>
      <c r="I111" s="12"/>
      <c r="J111" s="12"/>
      <c r="K111" s="13" t="str">
        <f aca="false">IF(OR(B111="",COUNT(D111:J111)=0),"",SUM(D111:J111))</f>
        <v/>
      </c>
      <c r="L111" s="13" t="str">
        <f aca="false">IF(K111="","",MAX(0,MIN(K111,Q111-SUMIFS($K$5:$K110,$A$5:$A110,A111,$B$5:$B110,B111))))</f>
        <v/>
      </c>
      <c r="M111" s="13" t="str">
        <f aca="false">IF(K111="","",K111-L111)</f>
        <v/>
      </c>
      <c r="N111" s="14" t="str">
        <f aca="false">IF(K111="","",ROUND(L111*IFERROR(N(INDEX(Paramètres!$C$9:$C$38,MATCH(B111,Paramètres!$A$9:$A$38,0))),0)+M111*R111,2))</f>
        <v/>
      </c>
      <c r="O111" s="5" t="str">
        <f aca="false">IF(K111="","",IF(N(A111)=0,"Date à saisir",IF(WEEKDAY(A111,2)&lt;&gt;1,"Date : saisir un lundi",IF(COUNTIF(Paramètres!$A$9:$A$38,B111)=0,"Salarié hors liste",IF(COUNTIF(Paramètres!$F$9:$F$38,C111)=0,"Chantier hors liste",IF(MAX(D111:J111)&gt;Paramètres!$B$5,"Journée au-delà du seuil d'alerte",IF(SUMIFS($K$5:$K110,$A$5:$A110,A111,$B$5:$B110,B111)+K111&gt;Paramètres!$B$6,"Semaine au-delà du seuil d'alerte","OK")))))))</f>
        <v/>
      </c>
      <c r="P111" s="3"/>
      <c r="Q111" s="0" t="str">
        <f aca="false">IF(B111="","",IF(IFERROR(N(INDEX(Paramètres!$B$9:$B$38,MATCH(B111,Paramètres!$A$9:$A$38,0))),0)&gt;0,INDEX(Paramètres!$B$9:$B$38,MATCH(B111,Paramètres!$A$9:$A$38,0)),Paramètres!$B$4))</f>
        <v/>
      </c>
      <c r="R111" s="0" t="n">
        <f aca="false">IF(B111="",0,IF(IFERROR(N(INDEX(Paramètres!$D$9:$D$38,MATCH(B111,Paramètres!$A$9:$A$38,0))),0)&gt;0,INDEX(Paramètres!$D$9:$D$38,MATCH(B111,Paramètres!$A$9:$A$38,0)),IFERROR(N(INDEX(Paramètres!$C$9:$C$38,MATCH(B111,Paramètres!$A$9:$A$38,0))),0)))</f>
        <v>0</v>
      </c>
      <c r="S111" s="0" t="str">
        <f aca="false">IF(OR(A111="",B111=""),"",B111&amp;"|"&amp;N(A111)&amp;"|"&amp;COUNTIFS($A$6:A111,A111,$B$6:B111,B111))</f>
        <v/>
      </c>
    </row>
    <row r="112" customFormat="false" ht="15" hidden="false" customHeight="false" outlineLevel="0" collapsed="false">
      <c r="A112" s="11"/>
      <c r="B112" s="3"/>
      <c r="C112" s="3"/>
      <c r="D112" s="12"/>
      <c r="E112" s="12"/>
      <c r="F112" s="12"/>
      <c r="G112" s="12"/>
      <c r="H112" s="12"/>
      <c r="I112" s="12"/>
      <c r="J112" s="12"/>
      <c r="K112" s="13" t="str">
        <f aca="false">IF(OR(B112="",COUNT(D112:J112)=0),"",SUM(D112:J112))</f>
        <v/>
      </c>
      <c r="L112" s="13" t="str">
        <f aca="false">IF(K112="","",MAX(0,MIN(K112,Q112-SUMIFS($K$5:$K111,$A$5:$A111,A112,$B$5:$B111,B112))))</f>
        <v/>
      </c>
      <c r="M112" s="13" t="str">
        <f aca="false">IF(K112="","",K112-L112)</f>
        <v/>
      </c>
      <c r="N112" s="14" t="str">
        <f aca="false">IF(K112="","",ROUND(L112*IFERROR(N(INDEX(Paramètres!$C$9:$C$38,MATCH(B112,Paramètres!$A$9:$A$38,0))),0)+M112*R112,2))</f>
        <v/>
      </c>
      <c r="O112" s="5" t="str">
        <f aca="false">IF(K112="","",IF(N(A112)=0,"Date à saisir",IF(WEEKDAY(A112,2)&lt;&gt;1,"Date : saisir un lundi",IF(COUNTIF(Paramètres!$A$9:$A$38,B112)=0,"Salarié hors liste",IF(COUNTIF(Paramètres!$F$9:$F$38,C112)=0,"Chantier hors liste",IF(MAX(D112:J112)&gt;Paramètres!$B$5,"Journée au-delà du seuil d'alerte",IF(SUMIFS($K$5:$K111,$A$5:$A111,A112,$B$5:$B111,B112)+K112&gt;Paramètres!$B$6,"Semaine au-delà du seuil d'alerte","OK")))))))</f>
        <v/>
      </c>
      <c r="P112" s="3"/>
      <c r="Q112" s="0" t="str">
        <f aca="false">IF(B112="","",IF(IFERROR(N(INDEX(Paramètres!$B$9:$B$38,MATCH(B112,Paramètres!$A$9:$A$38,0))),0)&gt;0,INDEX(Paramètres!$B$9:$B$38,MATCH(B112,Paramètres!$A$9:$A$38,0)),Paramètres!$B$4))</f>
        <v/>
      </c>
      <c r="R112" s="0" t="n">
        <f aca="false">IF(B112="",0,IF(IFERROR(N(INDEX(Paramètres!$D$9:$D$38,MATCH(B112,Paramètres!$A$9:$A$38,0))),0)&gt;0,INDEX(Paramètres!$D$9:$D$38,MATCH(B112,Paramètres!$A$9:$A$38,0)),IFERROR(N(INDEX(Paramètres!$C$9:$C$38,MATCH(B112,Paramètres!$A$9:$A$38,0))),0)))</f>
        <v>0</v>
      </c>
      <c r="S112" s="0" t="str">
        <f aca="false">IF(OR(A112="",B112=""),"",B112&amp;"|"&amp;N(A112)&amp;"|"&amp;COUNTIFS($A$6:A112,A112,$B$6:B112,B112))</f>
        <v/>
      </c>
    </row>
    <row r="113" customFormat="false" ht="15" hidden="false" customHeight="false" outlineLevel="0" collapsed="false">
      <c r="A113" s="11"/>
      <c r="B113" s="3"/>
      <c r="C113" s="3"/>
      <c r="D113" s="12"/>
      <c r="E113" s="12"/>
      <c r="F113" s="12"/>
      <c r="G113" s="12"/>
      <c r="H113" s="12"/>
      <c r="I113" s="12"/>
      <c r="J113" s="12"/>
      <c r="K113" s="13" t="str">
        <f aca="false">IF(OR(B113="",COUNT(D113:J113)=0),"",SUM(D113:J113))</f>
        <v/>
      </c>
      <c r="L113" s="13" t="str">
        <f aca="false">IF(K113="","",MAX(0,MIN(K113,Q113-SUMIFS($K$5:$K112,$A$5:$A112,A113,$B$5:$B112,B113))))</f>
        <v/>
      </c>
      <c r="M113" s="13" t="str">
        <f aca="false">IF(K113="","",K113-L113)</f>
        <v/>
      </c>
      <c r="N113" s="14" t="str">
        <f aca="false">IF(K113="","",ROUND(L113*IFERROR(N(INDEX(Paramètres!$C$9:$C$38,MATCH(B113,Paramètres!$A$9:$A$38,0))),0)+M113*R113,2))</f>
        <v/>
      </c>
      <c r="O113" s="5" t="str">
        <f aca="false">IF(K113="","",IF(N(A113)=0,"Date à saisir",IF(WEEKDAY(A113,2)&lt;&gt;1,"Date : saisir un lundi",IF(COUNTIF(Paramètres!$A$9:$A$38,B113)=0,"Salarié hors liste",IF(COUNTIF(Paramètres!$F$9:$F$38,C113)=0,"Chantier hors liste",IF(MAX(D113:J113)&gt;Paramètres!$B$5,"Journée au-delà du seuil d'alerte",IF(SUMIFS($K$5:$K112,$A$5:$A112,A113,$B$5:$B112,B113)+K113&gt;Paramètres!$B$6,"Semaine au-delà du seuil d'alerte","OK")))))))</f>
        <v/>
      </c>
      <c r="P113" s="3"/>
      <c r="Q113" s="0" t="str">
        <f aca="false">IF(B113="","",IF(IFERROR(N(INDEX(Paramètres!$B$9:$B$38,MATCH(B113,Paramètres!$A$9:$A$38,0))),0)&gt;0,INDEX(Paramètres!$B$9:$B$38,MATCH(B113,Paramètres!$A$9:$A$38,0)),Paramètres!$B$4))</f>
        <v/>
      </c>
      <c r="R113" s="0" t="n">
        <f aca="false">IF(B113="",0,IF(IFERROR(N(INDEX(Paramètres!$D$9:$D$38,MATCH(B113,Paramètres!$A$9:$A$38,0))),0)&gt;0,INDEX(Paramètres!$D$9:$D$38,MATCH(B113,Paramètres!$A$9:$A$38,0)),IFERROR(N(INDEX(Paramètres!$C$9:$C$38,MATCH(B113,Paramètres!$A$9:$A$38,0))),0)))</f>
        <v>0</v>
      </c>
      <c r="S113" s="0" t="str">
        <f aca="false">IF(OR(A113="",B113=""),"",B113&amp;"|"&amp;N(A113)&amp;"|"&amp;COUNTIFS($A$6:A113,A113,$B$6:B113,B113))</f>
        <v/>
      </c>
    </row>
    <row r="114" customFormat="false" ht="15" hidden="false" customHeight="false" outlineLevel="0" collapsed="false">
      <c r="A114" s="11"/>
      <c r="B114" s="3"/>
      <c r="C114" s="3"/>
      <c r="D114" s="12"/>
      <c r="E114" s="12"/>
      <c r="F114" s="12"/>
      <c r="G114" s="12"/>
      <c r="H114" s="12"/>
      <c r="I114" s="12"/>
      <c r="J114" s="12"/>
      <c r="K114" s="13" t="str">
        <f aca="false">IF(OR(B114="",COUNT(D114:J114)=0),"",SUM(D114:J114))</f>
        <v/>
      </c>
      <c r="L114" s="13" t="str">
        <f aca="false">IF(K114="","",MAX(0,MIN(K114,Q114-SUMIFS($K$5:$K113,$A$5:$A113,A114,$B$5:$B113,B114))))</f>
        <v/>
      </c>
      <c r="M114" s="13" t="str">
        <f aca="false">IF(K114="","",K114-L114)</f>
        <v/>
      </c>
      <c r="N114" s="14" t="str">
        <f aca="false">IF(K114="","",ROUND(L114*IFERROR(N(INDEX(Paramètres!$C$9:$C$38,MATCH(B114,Paramètres!$A$9:$A$38,0))),0)+M114*R114,2))</f>
        <v/>
      </c>
      <c r="O114" s="5" t="str">
        <f aca="false">IF(K114="","",IF(N(A114)=0,"Date à saisir",IF(WEEKDAY(A114,2)&lt;&gt;1,"Date : saisir un lundi",IF(COUNTIF(Paramètres!$A$9:$A$38,B114)=0,"Salarié hors liste",IF(COUNTIF(Paramètres!$F$9:$F$38,C114)=0,"Chantier hors liste",IF(MAX(D114:J114)&gt;Paramètres!$B$5,"Journée au-delà du seuil d'alerte",IF(SUMIFS($K$5:$K113,$A$5:$A113,A114,$B$5:$B113,B114)+K114&gt;Paramètres!$B$6,"Semaine au-delà du seuil d'alerte","OK")))))))</f>
        <v/>
      </c>
      <c r="P114" s="3"/>
      <c r="Q114" s="0" t="str">
        <f aca="false">IF(B114="","",IF(IFERROR(N(INDEX(Paramètres!$B$9:$B$38,MATCH(B114,Paramètres!$A$9:$A$38,0))),0)&gt;0,INDEX(Paramètres!$B$9:$B$38,MATCH(B114,Paramètres!$A$9:$A$38,0)),Paramètres!$B$4))</f>
        <v/>
      </c>
      <c r="R114" s="0" t="n">
        <f aca="false">IF(B114="",0,IF(IFERROR(N(INDEX(Paramètres!$D$9:$D$38,MATCH(B114,Paramètres!$A$9:$A$38,0))),0)&gt;0,INDEX(Paramètres!$D$9:$D$38,MATCH(B114,Paramètres!$A$9:$A$38,0)),IFERROR(N(INDEX(Paramètres!$C$9:$C$38,MATCH(B114,Paramètres!$A$9:$A$38,0))),0)))</f>
        <v>0</v>
      </c>
      <c r="S114" s="0" t="str">
        <f aca="false">IF(OR(A114="",B114=""),"",B114&amp;"|"&amp;N(A114)&amp;"|"&amp;COUNTIFS($A$6:A114,A114,$B$6:B114,B114))</f>
        <v/>
      </c>
    </row>
    <row r="115" customFormat="false" ht="15" hidden="false" customHeight="false" outlineLevel="0" collapsed="false">
      <c r="A115" s="11"/>
      <c r="B115" s="3"/>
      <c r="C115" s="3"/>
      <c r="D115" s="12"/>
      <c r="E115" s="12"/>
      <c r="F115" s="12"/>
      <c r="G115" s="12"/>
      <c r="H115" s="12"/>
      <c r="I115" s="12"/>
      <c r="J115" s="12"/>
      <c r="K115" s="13" t="str">
        <f aca="false">IF(OR(B115="",COUNT(D115:J115)=0),"",SUM(D115:J115))</f>
        <v/>
      </c>
      <c r="L115" s="13" t="str">
        <f aca="false">IF(K115="","",MAX(0,MIN(K115,Q115-SUMIFS($K$5:$K114,$A$5:$A114,A115,$B$5:$B114,B115))))</f>
        <v/>
      </c>
      <c r="M115" s="13" t="str">
        <f aca="false">IF(K115="","",K115-L115)</f>
        <v/>
      </c>
      <c r="N115" s="14" t="str">
        <f aca="false">IF(K115="","",ROUND(L115*IFERROR(N(INDEX(Paramètres!$C$9:$C$38,MATCH(B115,Paramètres!$A$9:$A$38,0))),0)+M115*R115,2))</f>
        <v/>
      </c>
      <c r="O115" s="5" t="str">
        <f aca="false">IF(K115="","",IF(N(A115)=0,"Date à saisir",IF(WEEKDAY(A115,2)&lt;&gt;1,"Date : saisir un lundi",IF(COUNTIF(Paramètres!$A$9:$A$38,B115)=0,"Salarié hors liste",IF(COUNTIF(Paramètres!$F$9:$F$38,C115)=0,"Chantier hors liste",IF(MAX(D115:J115)&gt;Paramètres!$B$5,"Journée au-delà du seuil d'alerte",IF(SUMIFS($K$5:$K114,$A$5:$A114,A115,$B$5:$B114,B115)+K115&gt;Paramètres!$B$6,"Semaine au-delà du seuil d'alerte","OK")))))))</f>
        <v/>
      </c>
      <c r="P115" s="3"/>
      <c r="Q115" s="0" t="str">
        <f aca="false">IF(B115="","",IF(IFERROR(N(INDEX(Paramètres!$B$9:$B$38,MATCH(B115,Paramètres!$A$9:$A$38,0))),0)&gt;0,INDEX(Paramètres!$B$9:$B$38,MATCH(B115,Paramètres!$A$9:$A$38,0)),Paramètres!$B$4))</f>
        <v/>
      </c>
      <c r="R115" s="0" t="n">
        <f aca="false">IF(B115="",0,IF(IFERROR(N(INDEX(Paramètres!$D$9:$D$38,MATCH(B115,Paramètres!$A$9:$A$38,0))),0)&gt;0,INDEX(Paramètres!$D$9:$D$38,MATCH(B115,Paramètres!$A$9:$A$38,0)),IFERROR(N(INDEX(Paramètres!$C$9:$C$38,MATCH(B115,Paramètres!$A$9:$A$38,0))),0)))</f>
        <v>0</v>
      </c>
      <c r="S115" s="0" t="str">
        <f aca="false">IF(OR(A115="",B115=""),"",B115&amp;"|"&amp;N(A115)&amp;"|"&amp;COUNTIFS($A$6:A115,A115,$B$6:B115,B115))</f>
        <v/>
      </c>
    </row>
    <row r="116" customFormat="false" ht="15" hidden="false" customHeight="false" outlineLevel="0" collapsed="false">
      <c r="A116" s="11"/>
      <c r="B116" s="3"/>
      <c r="C116" s="3"/>
      <c r="D116" s="12"/>
      <c r="E116" s="12"/>
      <c r="F116" s="12"/>
      <c r="G116" s="12"/>
      <c r="H116" s="12"/>
      <c r="I116" s="12"/>
      <c r="J116" s="12"/>
      <c r="K116" s="13" t="str">
        <f aca="false">IF(OR(B116="",COUNT(D116:J116)=0),"",SUM(D116:J116))</f>
        <v/>
      </c>
      <c r="L116" s="13" t="str">
        <f aca="false">IF(K116="","",MAX(0,MIN(K116,Q116-SUMIFS($K$5:$K115,$A$5:$A115,A116,$B$5:$B115,B116))))</f>
        <v/>
      </c>
      <c r="M116" s="13" t="str">
        <f aca="false">IF(K116="","",K116-L116)</f>
        <v/>
      </c>
      <c r="N116" s="14" t="str">
        <f aca="false">IF(K116="","",ROUND(L116*IFERROR(N(INDEX(Paramètres!$C$9:$C$38,MATCH(B116,Paramètres!$A$9:$A$38,0))),0)+M116*R116,2))</f>
        <v/>
      </c>
      <c r="O116" s="5" t="str">
        <f aca="false">IF(K116="","",IF(N(A116)=0,"Date à saisir",IF(WEEKDAY(A116,2)&lt;&gt;1,"Date : saisir un lundi",IF(COUNTIF(Paramètres!$A$9:$A$38,B116)=0,"Salarié hors liste",IF(COUNTIF(Paramètres!$F$9:$F$38,C116)=0,"Chantier hors liste",IF(MAX(D116:J116)&gt;Paramètres!$B$5,"Journée au-delà du seuil d'alerte",IF(SUMIFS($K$5:$K115,$A$5:$A115,A116,$B$5:$B115,B116)+K116&gt;Paramètres!$B$6,"Semaine au-delà du seuil d'alerte","OK")))))))</f>
        <v/>
      </c>
      <c r="P116" s="3"/>
      <c r="Q116" s="0" t="str">
        <f aca="false">IF(B116="","",IF(IFERROR(N(INDEX(Paramètres!$B$9:$B$38,MATCH(B116,Paramètres!$A$9:$A$38,0))),0)&gt;0,INDEX(Paramètres!$B$9:$B$38,MATCH(B116,Paramètres!$A$9:$A$38,0)),Paramètres!$B$4))</f>
        <v/>
      </c>
      <c r="R116" s="0" t="n">
        <f aca="false">IF(B116="",0,IF(IFERROR(N(INDEX(Paramètres!$D$9:$D$38,MATCH(B116,Paramètres!$A$9:$A$38,0))),0)&gt;0,INDEX(Paramètres!$D$9:$D$38,MATCH(B116,Paramètres!$A$9:$A$38,0)),IFERROR(N(INDEX(Paramètres!$C$9:$C$38,MATCH(B116,Paramètres!$A$9:$A$38,0))),0)))</f>
        <v>0</v>
      </c>
      <c r="S116" s="0" t="str">
        <f aca="false">IF(OR(A116="",B116=""),"",B116&amp;"|"&amp;N(A116)&amp;"|"&amp;COUNTIFS($A$6:A116,A116,$B$6:B116,B116))</f>
        <v/>
      </c>
    </row>
    <row r="117" customFormat="false" ht="15" hidden="false" customHeight="false" outlineLevel="0" collapsed="false">
      <c r="A117" s="11"/>
      <c r="B117" s="3"/>
      <c r="C117" s="3"/>
      <c r="D117" s="12"/>
      <c r="E117" s="12"/>
      <c r="F117" s="12"/>
      <c r="G117" s="12"/>
      <c r="H117" s="12"/>
      <c r="I117" s="12"/>
      <c r="J117" s="12"/>
      <c r="K117" s="13" t="str">
        <f aca="false">IF(OR(B117="",COUNT(D117:J117)=0),"",SUM(D117:J117))</f>
        <v/>
      </c>
      <c r="L117" s="13" t="str">
        <f aca="false">IF(K117="","",MAX(0,MIN(K117,Q117-SUMIFS($K$5:$K116,$A$5:$A116,A117,$B$5:$B116,B117))))</f>
        <v/>
      </c>
      <c r="M117" s="13" t="str">
        <f aca="false">IF(K117="","",K117-L117)</f>
        <v/>
      </c>
      <c r="N117" s="14" t="str">
        <f aca="false">IF(K117="","",ROUND(L117*IFERROR(N(INDEX(Paramètres!$C$9:$C$38,MATCH(B117,Paramètres!$A$9:$A$38,0))),0)+M117*R117,2))</f>
        <v/>
      </c>
      <c r="O117" s="5" t="str">
        <f aca="false">IF(K117="","",IF(N(A117)=0,"Date à saisir",IF(WEEKDAY(A117,2)&lt;&gt;1,"Date : saisir un lundi",IF(COUNTIF(Paramètres!$A$9:$A$38,B117)=0,"Salarié hors liste",IF(COUNTIF(Paramètres!$F$9:$F$38,C117)=0,"Chantier hors liste",IF(MAX(D117:J117)&gt;Paramètres!$B$5,"Journée au-delà du seuil d'alerte",IF(SUMIFS($K$5:$K116,$A$5:$A116,A117,$B$5:$B116,B117)+K117&gt;Paramètres!$B$6,"Semaine au-delà du seuil d'alerte","OK")))))))</f>
        <v/>
      </c>
      <c r="P117" s="3"/>
      <c r="Q117" s="0" t="str">
        <f aca="false">IF(B117="","",IF(IFERROR(N(INDEX(Paramètres!$B$9:$B$38,MATCH(B117,Paramètres!$A$9:$A$38,0))),0)&gt;0,INDEX(Paramètres!$B$9:$B$38,MATCH(B117,Paramètres!$A$9:$A$38,0)),Paramètres!$B$4))</f>
        <v/>
      </c>
      <c r="R117" s="0" t="n">
        <f aca="false">IF(B117="",0,IF(IFERROR(N(INDEX(Paramètres!$D$9:$D$38,MATCH(B117,Paramètres!$A$9:$A$38,0))),0)&gt;0,INDEX(Paramètres!$D$9:$D$38,MATCH(B117,Paramètres!$A$9:$A$38,0)),IFERROR(N(INDEX(Paramètres!$C$9:$C$38,MATCH(B117,Paramètres!$A$9:$A$38,0))),0)))</f>
        <v>0</v>
      </c>
      <c r="S117" s="0" t="str">
        <f aca="false">IF(OR(A117="",B117=""),"",B117&amp;"|"&amp;N(A117)&amp;"|"&amp;COUNTIFS($A$6:A117,A117,$B$6:B117,B117))</f>
        <v/>
      </c>
    </row>
    <row r="118" customFormat="false" ht="15" hidden="false" customHeight="false" outlineLevel="0" collapsed="false">
      <c r="A118" s="11"/>
      <c r="B118" s="3"/>
      <c r="C118" s="3"/>
      <c r="D118" s="12"/>
      <c r="E118" s="12"/>
      <c r="F118" s="12"/>
      <c r="G118" s="12"/>
      <c r="H118" s="12"/>
      <c r="I118" s="12"/>
      <c r="J118" s="12"/>
      <c r="K118" s="13" t="str">
        <f aca="false">IF(OR(B118="",COUNT(D118:J118)=0),"",SUM(D118:J118))</f>
        <v/>
      </c>
      <c r="L118" s="13" t="str">
        <f aca="false">IF(K118="","",MAX(0,MIN(K118,Q118-SUMIFS($K$5:$K117,$A$5:$A117,A118,$B$5:$B117,B118))))</f>
        <v/>
      </c>
      <c r="M118" s="13" t="str">
        <f aca="false">IF(K118="","",K118-L118)</f>
        <v/>
      </c>
      <c r="N118" s="14" t="str">
        <f aca="false">IF(K118="","",ROUND(L118*IFERROR(N(INDEX(Paramètres!$C$9:$C$38,MATCH(B118,Paramètres!$A$9:$A$38,0))),0)+M118*R118,2))</f>
        <v/>
      </c>
      <c r="O118" s="5" t="str">
        <f aca="false">IF(K118="","",IF(N(A118)=0,"Date à saisir",IF(WEEKDAY(A118,2)&lt;&gt;1,"Date : saisir un lundi",IF(COUNTIF(Paramètres!$A$9:$A$38,B118)=0,"Salarié hors liste",IF(COUNTIF(Paramètres!$F$9:$F$38,C118)=0,"Chantier hors liste",IF(MAX(D118:J118)&gt;Paramètres!$B$5,"Journée au-delà du seuil d'alerte",IF(SUMIFS($K$5:$K117,$A$5:$A117,A118,$B$5:$B117,B118)+K118&gt;Paramètres!$B$6,"Semaine au-delà du seuil d'alerte","OK")))))))</f>
        <v/>
      </c>
      <c r="P118" s="3"/>
      <c r="Q118" s="0" t="str">
        <f aca="false">IF(B118="","",IF(IFERROR(N(INDEX(Paramètres!$B$9:$B$38,MATCH(B118,Paramètres!$A$9:$A$38,0))),0)&gt;0,INDEX(Paramètres!$B$9:$B$38,MATCH(B118,Paramètres!$A$9:$A$38,0)),Paramètres!$B$4))</f>
        <v/>
      </c>
      <c r="R118" s="0" t="n">
        <f aca="false">IF(B118="",0,IF(IFERROR(N(INDEX(Paramètres!$D$9:$D$38,MATCH(B118,Paramètres!$A$9:$A$38,0))),0)&gt;0,INDEX(Paramètres!$D$9:$D$38,MATCH(B118,Paramètres!$A$9:$A$38,0)),IFERROR(N(INDEX(Paramètres!$C$9:$C$38,MATCH(B118,Paramètres!$A$9:$A$38,0))),0)))</f>
        <v>0</v>
      </c>
      <c r="S118" s="0" t="str">
        <f aca="false">IF(OR(A118="",B118=""),"",B118&amp;"|"&amp;N(A118)&amp;"|"&amp;COUNTIFS($A$6:A118,A118,$B$6:B118,B118))</f>
        <v/>
      </c>
    </row>
    <row r="119" customFormat="false" ht="15" hidden="false" customHeight="false" outlineLevel="0" collapsed="false">
      <c r="A119" s="11"/>
      <c r="B119" s="3"/>
      <c r="C119" s="3"/>
      <c r="D119" s="12"/>
      <c r="E119" s="12"/>
      <c r="F119" s="12"/>
      <c r="G119" s="12"/>
      <c r="H119" s="12"/>
      <c r="I119" s="12"/>
      <c r="J119" s="12"/>
      <c r="K119" s="13" t="str">
        <f aca="false">IF(OR(B119="",COUNT(D119:J119)=0),"",SUM(D119:J119))</f>
        <v/>
      </c>
      <c r="L119" s="13" t="str">
        <f aca="false">IF(K119="","",MAX(0,MIN(K119,Q119-SUMIFS($K$5:$K118,$A$5:$A118,A119,$B$5:$B118,B119))))</f>
        <v/>
      </c>
      <c r="M119" s="13" t="str">
        <f aca="false">IF(K119="","",K119-L119)</f>
        <v/>
      </c>
      <c r="N119" s="14" t="str">
        <f aca="false">IF(K119="","",ROUND(L119*IFERROR(N(INDEX(Paramètres!$C$9:$C$38,MATCH(B119,Paramètres!$A$9:$A$38,0))),0)+M119*R119,2))</f>
        <v/>
      </c>
      <c r="O119" s="5" t="str">
        <f aca="false">IF(K119="","",IF(N(A119)=0,"Date à saisir",IF(WEEKDAY(A119,2)&lt;&gt;1,"Date : saisir un lundi",IF(COUNTIF(Paramètres!$A$9:$A$38,B119)=0,"Salarié hors liste",IF(COUNTIF(Paramètres!$F$9:$F$38,C119)=0,"Chantier hors liste",IF(MAX(D119:J119)&gt;Paramètres!$B$5,"Journée au-delà du seuil d'alerte",IF(SUMIFS($K$5:$K118,$A$5:$A118,A119,$B$5:$B118,B119)+K119&gt;Paramètres!$B$6,"Semaine au-delà du seuil d'alerte","OK")))))))</f>
        <v/>
      </c>
      <c r="P119" s="3"/>
      <c r="Q119" s="0" t="str">
        <f aca="false">IF(B119="","",IF(IFERROR(N(INDEX(Paramètres!$B$9:$B$38,MATCH(B119,Paramètres!$A$9:$A$38,0))),0)&gt;0,INDEX(Paramètres!$B$9:$B$38,MATCH(B119,Paramètres!$A$9:$A$38,0)),Paramètres!$B$4))</f>
        <v/>
      </c>
      <c r="R119" s="0" t="n">
        <f aca="false">IF(B119="",0,IF(IFERROR(N(INDEX(Paramètres!$D$9:$D$38,MATCH(B119,Paramètres!$A$9:$A$38,0))),0)&gt;0,INDEX(Paramètres!$D$9:$D$38,MATCH(B119,Paramètres!$A$9:$A$38,0)),IFERROR(N(INDEX(Paramètres!$C$9:$C$38,MATCH(B119,Paramètres!$A$9:$A$38,0))),0)))</f>
        <v>0</v>
      </c>
      <c r="S119" s="0" t="str">
        <f aca="false">IF(OR(A119="",B119=""),"",B119&amp;"|"&amp;N(A119)&amp;"|"&amp;COUNTIFS($A$6:A119,A119,$B$6:B119,B119))</f>
        <v/>
      </c>
    </row>
    <row r="120" customFormat="false" ht="15" hidden="false" customHeight="false" outlineLevel="0" collapsed="false">
      <c r="A120" s="11"/>
      <c r="B120" s="3"/>
      <c r="C120" s="3"/>
      <c r="D120" s="12"/>
      <c r="E120" s="12"/>
      <c r="F120" s="12"/>
      <c r="G120" s="12"/>
      <c r="H120" s="12"/>
      <c r="I120" s="12"/>
      <c r="J120" s="12"/>
      <c r="K120" s="13" t="str">
        <f aca="false">IF(OR(B120="",COUNT(D120:J120)=0),"",SUM(D120:J120))</f>
        <v/>
      </c>
      <c r="L120" s="13" t="str">
        <f aca="false">IF(K120="","",MAX(0,MIN(K120,Q120-SUMIFS($K$5:$K119,$A$5:$A119,A120,$B$5:$B119,B120))))</f>
        <v/>
      </c>
      <c r="M120" s="13" t="str">
        <f aca="false">IF(K120="","",K120-L120)</f>
        <v/>
      </c>
      <c r="N120" s="14" t="str">
        <f aca="false">IF(K120="","",ROUND(L120*IFERROR(N(INDEX(Paramètres!$C$9:$C$38,MATCH(B120,Paramètres!$A$9:$A$38,0))),0)+M120*R120,2))</f>
        <v/>
      </c>
      <c r="O120" s="5" t="str">
        <f aca="false">IF(K120="","",IF(N(A120)=0,"Date à saisir",IF(WEEKDAY(A120,2)&lt;&gt;1,"Date : saisir un lundi",IF(COUNTIF(Paramètres!$A$9:$A$38,B120)=0,"Salarié hors liste",IF(COUNTIF(Paramètres!$F$9:$F$38,C120)=0,"Chantier hors liste",IF(MAX(D120:J120)&gt;Paramètres!$B$5,"Journée au-delà du seuil d'alerte",IF(SUMIFS($K$5:$K119,$A$5:$A119,A120,$B$5:$B119,B120)+K120&gt;Paramètres!$B$6,"Semaine au-delà du seuil d'alerte","OK")))))))</f>
        <v/>
      </c>
      <c r="P120" s="3"/>
      <c r="Q120" s="0" t="str">
        <f aca="false">IF(B120="","",IF(IFERROR(N(INDEX(Paramètres!$B$9:$B$38,MATCH(B120,Paramètres!$A$9:$A$38,0))),0)&gt;0,INDEX(Paramètres!$B$9:$B$38,MATCH(B120,Paramètres!$A$9:$A$38,0)),Paramètres!$B$4))</f>
        <v/>
      </c>
      <c r="R120" s="0" t="n">
        <f aca="false">IF(B120="",0,IF(IFERROR(N(INDEX(Paramètres!$D$9:$D$38,MATCH(B120,Paramètres!$A$9:$A$38,0))),0)&gt;0,INDEX(Paramètres!$D$9:$D$38,MATCH(B120,Paramètres!$A$9:$A$38,0)),IFERROR(N(INDEX(Paramètres!$C$9:$C$38,MATCH(B120,Paramètres!$A$9:$A$38,0))),0)))</f>
        <v>0</v>
      </c>
      <c r="S120" s="0" t="str">
        <f aca="false">IF(OR(A120="",B120=""),"",B120&amp;"|"&amp;N(A120)&amp;"|"&amp;COUNTIFS($A$6:A120,A120,$B$6:B120,B120))</f>
        <v/>
      </c>
    </row>
    <row r="121" customFormat="false" ht="15" hidden="false" customHeight="false" outlineLevel="0" collapsed="false">
      <c r="A121" s="11"/>
      <c r="B121" s="3"/>
      <c r="C121" s="3"/>
      <c r="D121" s="12"/>
      <c r="E121" s="12"/>
      <c r="F121" s="12"/>
      <c r="G121" s="12"/>
      <c r="H121" s="12"/>
      <c r="I121" s="12"/>
      <c r="J121" s="12"/>
      <c r="K121" s="13" t="str">
        <f aca="false">IF(OR(B121="",COUNT(D121:J121)=0),"",SUM(D121:J121))</f>
        <v/>
      </c>
      <c r="L121" s="13" t="str">
        <f aca="false">IF(K121="","",MAX(0,MIN(K121,Q121-SUMIFS($K$5:$K120,$A$5:$A120,A121,$B$5:$B120,B121))))</f>
        <v/>
      </c>
      <c r="M121" s="13" t="str">
        <f aca="false">IF(K121="","",K121-L121)</f>
        <v/>
      </c>
      <c r="N121" s="14" t="str">
        <f aca="false">IF(K121="","",ROUND(L121*IFERROR(N(INDEX(Paramètres!$C$9:$C$38,MATCH(B121,Paramètres!$A$9:$A$38,0))),0)+M121*R121,2))</f>
        <v/>
      </c>
      <c r="O121" s="5" t="str">
        <f aca="false">IF(K121="","",IF(N(A121)=0,"Date à saisir",IF(WEEKDAY(A121,2)&lt;&gt;1,"Date : saisir un lundi",IF(COUNTIF(Paramètres!$A$9:$A$38,B121)=0,"Salarié hors liste",IF(COUNTIF(Paramètres!$F$9:$F$38,C121)=0,"Chantier hors liste",IF(MAX(D121:J121)&gt;Paramètres!$B$5,"Journée au-delà du seuil d'alerte",IF(SUMIFS($K$5:$K120,$A$5:$A120,A121,$B$5:$B120,B121)+K121&gt;Paramètres!$B$6,"Semaine au-delà du seuil d'alerte","OK")))))))</f>
        <v/>
      </c>
      <c r="P121" s="3"/>
      <c r="Q121" s="0" t="str">
        <f aca="false">IF(B121="","",IF(IFERROR(N(INDEX(Paramètres!$B$9:$B$38,MATCH(B121,Paramètres!$A$9:$A$38,0))),0)&gt;0,INDEX(Paramètres!$B$9:$B$38,MATCH(B121,Paramètres!$A$9:$A$38,0)),Paramètres!$B$4))</f>
        <v/>
      </c>
      <c r="R121" s="0" t="n">
        <f aca="false">IF(B121="",0,IF(IFERROR(N(INDEX(Paramètres!$D$9:$D$38,MATCH(B121,Paramètres!$A$9:$A$38,0))),0)&gt;0,INDEX(Paramètres!$D$9:$D$38,MATCH(B121,Paramètres!$A$9:$A$38,0)),IFERROR(N(INDEX(Paramètres!$C$9:$C$38,MATCH(B121,Paramètres!$A$9:$A$38,0))),0)))</f>
        <v>0</v>
      </c>
      <c r="S121" s="0" t="str">
        <f aca="false">IF(OR(A121="",B121=""),"",B121&amp;"|"&amp;N(A121)&amp;"|"&amp;COUNTIFS($A$6:A121,A121,$B$6:B121,B121))</f>
        <v/>
      </c>
    </row>
    <row r="122" customFormat="false" ht="15" hidden="false" customHeight="false" outlineLevel="0" collapsed="false">
      <c r="A122" s="11"/>
      <c r="B122" s="3"/>
      <c r="C122" s="3"/>
      <c r="D122" s="12"/>
      <c r="E122" s="12"/>
      <c r="F122" s="12"/>
      <c r="G122" s="12"/>
      <c r="H122" s="12"/>
      <c r="I122" s="12"/>
      <c r="J122" s="12"/>
      <c r="K122" s="13" t="str">
        <f aca="false">IF(OR(B122="",COUNT(D122:J122)=0),"",SUM(D122:J122))</f>
        <v/>
      </c>
      <c r="L122" s="13" t="str">
        <f aca="false">IF(K122="","",MAX(0,MIN(K122,Q122-SUMIFS($K$5:$K121,$A$5:$A121,A122,$B$5:$B121,B122))))</f>
        <v/>
      </c>
      <c r="M122" s="13" t="str">
        <f aca="false">IF(K122="","",K122-L122)</f>
        <v/>
      </c>
      <c r="N122" s="14" t="str">
        <f aca="false">IF(K122="","",ROUND(L122*IFERROR(N(INDEX(Paramètres!$C$9:$C$38,MATCH(B122,Paramètres!$A$9:$A$38,0))),0)+M122*R122,2))</f>
        <v/>
      </c>
      <c r="O122" s="5" t="str">
        <f aca="false">IF(K122="","",IF(N(A122)=0,"Date à saisir",IF(WEEKDAY(A122,2)&lt;&gt;1,"Date : saisir un lundi",IF(COUNTIF(Paramètres!$A$9:$A$38,B122)=0,"Salarié hors liste",IF(COUNTIF(Paramètres!$F$9:$F$38,C122)=0,"Chantier hors liste",IF(MAX(D122:J122)&gt;Paramètres!$B$5,"Journée au-delà du seuil d'alerte",IF(SUMIFS($K$5:$K121,$A$5:$A121,A122,$B$5:$B121,B122)+K122&gt;Paramètres!$B$6,"Semaine au-delà du seuil d'alerte","OK")))))))</f>
        <v/>
      </c>
      <c r="P122" s="3"/>
      <c r="Q122" s="0" t="str">
        <f aca="false">IF(B122="","",IF(IFERROR(N(INDEX(Paramètres!$B$9:$B$38,MATCH(B122,Paramètres!$A$9:$A$38,0))),0)&gt;0,INDEX(Paramètres!$B$9:$B$38,MATCH(B122,Paramètres!$A$9:$A$38,0)),Paramètres!$B$4))</f>
        <v/>
      </c>
      <c r="R122" s="0" t="n">
        <f aca="false">IF(B122="",0,IF(IFERROR(N(INDEX(Paramètres!$D$9:$D$38,MATCH(B122,Paramètres!$A$9:$A$38,0))),0)&gt;0,INDEX(Paramètres!$D$9:$D$38,MATCH(B122,Paramètres!$A$9:$A$38,0)),IFERROR(N(INDEX(Paramètres!$C$9:$C$38,MATCH(B122,Paramètres!$A$9:$A$38,0))),0)))</f>
        <v>0</v>
      </c>
      <c r="S122" s="0" t="str">
        <f aca="false">IF(OR(A122="",B122=""),"",B122&amp;"|"&amp;N(A122)&amp;"|"&amp;COUNTIFS($A$6:A122,A122,$B$6:B122,B122))</f>
        <v/>
      </c>
    </row>
    <row r="123" customFormat="false" ht="15" hidden="false" customHeight="false" outlineLevel="0" collapsed="false">
      <c r="A123" s="11"/>
      <c r="B123" s="3"/>
      <c r="C123" s="3"/>
      <c r="D123" s="12"/>
      <c r="E123" s="12"/>
      <c r="F123" s="12"/>
      <c r="G123" s="12"/>
      <c r="H123" s="12"/>
      <c r="I123" s="12"/>
      <c r="J123" s="12"/>
      <c r="K123" s="13" t="str">
        <f aca="false">IF(OR(B123="",COUNT(D123:J123)=0),"",SUM(D123:J123))</f>
        <v/>
      </c>
      <c r="L123" s="13" t="str">
        <f aca="false">IF(K123="","",MAX(0,MIN(K123,Q123-SUMIFS($K$5:$K122,$A$5:$A122,A123,$B$5:$B122,B123))))</f>
        <v/>
      </c>
      <c r="M123" s="13" t="str">
        <f aca="false">IF(K123="","",K123-L123)</f>
        <v/>
      </c>
      <c r="N123" s="14" t="str">
        <f aca="false">IF(K123="","",ROUND(L123*IFERROR(N(INDEX(Paramètres!$C$9:$C$38,MATCH(B123,Paramètres!$A$9:$A$38,0))),0)+M123*R123,2))</f>
        <v/>
      </c>
      <c r="O123" s="5" t="str">
        <f aca="false">IF(K123="","",IF(N(A123)=0,"Date à saisir",IF(WEEKDAY(A123,2)&lt;&gt;1,"Date : saisir un lundi",IF(COUNTIF(Paramètres!$A$9:$A$38,B123)=0,"Salarié hors liste",IF(COUNTIF(Paramètres!$F$9:$F$38,C123)=0,"Chantier hors liste",IF(MAX(D123:J123)&gt;Paramètres!$B$5,"Journée au-delà du seuil d'alerte",IF(SUMIFS($K$5:$K122,$A$5:$A122,A123,$B$5:$B122,B123)+K123&gt;Paramètres!$B$6,"Semaine au-delà du seuil d'alerte","OK")))))))</f>
        <v/>
      </c>
      <c r="P123" s="3"/>
      <c r="Q123" s="0" t="str">
        <f aca="false">IF(B123="","",IF(IFERROR(N(INDEX(Paramètres!$B$9:$B$38,MATCH(B123,Paramètres!$A$9:$A$38,0))),0)&gt;0,INDEX(Paramètres!$B$9:$B$38,MATCH(B123,Paramètres!$A$9:$A$38,0)),Paramètres!$B$4))</f>
        <v/>
      </c>
      <c r="R123" s="0" t="n">
        <f aca="false">IF(B123="",0,IF(IFERROR(N(INDEX(Paramètres!$D$9:$D$38,MATCH(B123,Paramètres!$A$9:$A$38,0))),0)&gt;0,INDEX(Paramètres!$D$9:$D$38,MATCH(B123,Paramètres!$A$9:$A$38,0)),IFERROR(N(INDEX(Paramètres!$C$9:$C$38,MATCH(B123,Paramètres!$A$9:$A$38,0))),0)))</f>
        <v>0</v>
      </c>
      <c r="S123" s="0" t="str">
        <f aca="false">IF(OR(A123="",B123=""),"",B123&amp;"|"&amp;N(A123)&amp;"|"&amp;COUNTIFS($A$6:A123,A123,$B$6:B123,B123))</f>
        <v/>
      </c>
    </row>
    <row r="124" customFormat="false" ht="15" hidden="false" customHeight="false" outlineLevel="0" collapsed="false">
      <c r="A124" s="11"/>
      <c r="B124" s="3"/>
      <c r="C124" s="3"/>
      <c r="D124" s="12"/>
      <c r="E124" s="12"/>
      <c r="F124" s="12"/>
      <c r="G124" s="12"/>
      <c r="H124" s="12"/>
      <c r="I124" s="12"/>
      <c r="J124" s="12"/>
      <c r="K124" s="13" t="str">
        <f aca="false">IF(OR(B124="",COUNT(D124:J124)=0),"",SUM(D124:J124))</f>
        <v/>
      </c>
      <c r="L124" s="13" t="str">
        <f aca="false">IF(K124="","",MAX(0,MIN(K124,Q124-SUMIFS($K$5:$K123,$A$5:$A123,A124,$B$5:$B123,B124))))</f>
        <v/>
      </c>
      <c r="M124" s="13" t="str">
        <f aca="false">IF(K124="","",K124-L124)</f>
        <v/>
      </c>
      <c r="N124" s="14" t="str">
        <f aca="false">IF(K124="","",ROUND(L124*IFERROR(N(INDEX(Paramètres!$C$9:$C$38,MATCH(B124,Paramètres!$A$9:$A$38,0))),0)+M124*R124,2))</f>
        <v/>
      </c>
      <c r="O124" s="5" t="str">
        <f aca="false">IF(K124="","",IF(N(A124)=0,"Date à saisir",IF(WEEKDAY(A124,2)&lt;&gt;1,"Date : saisir un lundi",IF(COUNTIF(Paramètres!$A$9:$A$38,B124)=0,"Salarié hors liste",IF(COUNTIF(Paramètres!$F$9:$F$38,C124)=0,"Chantier hors liste",IF(MAX(D124:J124)&gt;Paramètres!$B$5,"Journée au-delà du seuil d'alerte",IF(SUMIFS($K$5:$K123,$A$5:$A123,A124,$B$5:$B123,B124)+K124&gt;Paramètres!$B$6,"Semaine au-delà du seuil d'alerte","OK")))))))</f>
        <v/>
      </c>
      <c r="P124" s="3"/>
      <c r="Q124" s="0" t="str">
        <f aca="false">IF(B124="","",IF(IFERROR(N(INDEX(Paramètres!$B$9:$B$38,MATCH(B124,Paramètres!$A$9:$A$38,0))),0)&gt;0,INDEX(Paramètres!$B$9:$B$38,MATCH(B124,Paramètres!$A$9:$A$38,0)),Paramètres!$B$4))</f>
        <v/>
      </c>
      <c r="R124" s="0" t="n">
        <f aca="false">IF(B124="",0,IF(IFERROR(N(INDEX(Paramètres!$D$9:$D$38,MATCH(B124,Paramètres!$A$9:$A$38,0))),0)&gt;0,INDEX(Paramètres!$D$9:$D$38,MATCH(B124,Paramètres!$A$9:$A$38,0)),IFERROR(N(INDEX(Paramètres!$C$9:$C$38,MATCH(B124,Paramètres!$A$9:$A$38,0))),0)))</f>
        <v>0</v>
      </c>
      <c r="S124" s="0" t="str">
        <f aca="false">IF(OR(A124="",B124=""),"",B124&amp;"|"&amp;N(A124)&amp;"|"&amp;COUNTIFS($A$6:A124,A124,$B$6:B124,B124))</f>
        <v/>
      </c>
    </row>
    <row r="125" customFormat="false" ht="15" hidden="false" customHeight="false" outlineLevel="0" collapsed="false">
      <c r="A125" s="11"/>
      <c r="B125" s="3"/>
      <c r="C125" s="3"/>
      <c r="D125" s="12"/>
      <c r="E125" s="12"/>
      <c r="F125" s="12"/>
      <c r="G125" s="12"/>
      <c r="H125" s="12"/>
      <c r="I125" s="12"/>
      <c r="J125" s="12"/>
      <c r="K125" s="13" t="str">
        <f aca="false">IF(OR(B125="",COUNT(D125:J125)=0),"",SUM(D125:J125))</f>
        <v/>
      </c>
      <c r="L125" s="13" t="str">
        <f aca="false">IF(K125="","",MAX(0,MIN(K125,Q125-SUMIFS($K$5:$K124,$A$5:$A124,A125,$B$5:$B124,B125))))</f>
        <v/>
      </c>
      <c r="M125" s="13" t="str">
        <f aca="false">IF(K125="","",K125-L125)</f>
        <v/>
      </c>
      <c r="N125" s="14" t="str">
        <f aca="false">IF(K125="","",ROUND(L125*IFERROR(N(INDEX(Paramètres!$C$9:$C$38,MATCH(B125,Paramètres!$A$9:$A$38,0))),0)+M125*R125,2))</f>
        <v/>
      </c>
      <c r="O125" s="5" t="str">
        <f aca="false">IF(K125="","",IF(N(A125)=0,"Date à saisir",IF(WEEKDAY(A125,2)&lt;&gt;1,"Date : saisir un lundi",IF(COUNTIF(Paramètres!$A$9:$A$38,B125)=0,"Salarié hors liste",IF(COUNTIF(Paramètres!$F$9:$F$38,C125)=0,"Chantier hors liste",IF(MAX(D125:J125)&gt;Paramètres!$B$5,"Journée au-delà du seuil d'alerte",IF(SUMIFS($K$5:$K124,$A$5:$A124,A125,$B$5:$B124,B125)+K125&gt;Paramètres!$B$6,"Semaine au-delà du seuil d'alerte","OK")))))))</f>
        <v/>
      </c>
      <c r="P125" s="3"/>
      <c r="Q125" s="0" t="str">
        <f aca="false">IF(B125="","",IF(IFERROR(N(INDEX(Paramètres!$B$9:$B$38,MATCH(B125,Paramètres!$A$9:$A$38,0))),0)&gt;0,INDEX(Paramètres!$B$9:$B$38,MATCH(B125,Paramètres!$A$9:$A$38,0)),Paramètres!$B$4))</f>
        <v/>
      </c>
      <c r="R125" s="0" t="n">
        <f aca="false">IF(B125="",0,IF(IFERROR(N(INDEX(Paramètres!$D$9:$D$38,MATCH(B125,Paramètres!$A$9:$A$38,0))),0)&gt;0,INDEX(Paramètres!$D$9:$D$38,MATCH(B125,Paramètres!$A$9:$A$38,0)),IFERROR(N(INDEX(Paramètres!$C$9:$C$38,MATCH(B125,Paramètres!$A$9:$A$38,0))),0)))</f>
        <v>0</v>
      </c>
      <c r="S125" s="0" t="str">
        <f aca="false">IF(OR(A125="",B125=""),"",B125&amp;"|"&amp;N(A125)&amp;"|"&amp;COUNTIFS($A$6:A125,A125,$B$6:B125,B125))</f>
        <v/>
      </c>
    </row>
    <row r="126" customFormat="false" ht="15" hidden="false" customHeight="false" outlineLevel="0" collapsed="false">
      <c r="A126" s="11"/>
      <c r="B126" s="3"/>
      <c r="C126" s="3"/>
      <c r="D126" s="12"/>
      <c r="E126" s="12"/>
      <c r="F126" s="12"/>
      <c r="G126" s="12"/>
      <c r="H126" s="12"/>
      <c r="I126" s="12"/>
      <c r="J126" s="12"/>
      <c r="K126" s="13" t="str">
        <f aca="false">IF(OR(B126="",COUNT(D126:J126)=0),"",SUM(D126:J126))</f>
        <v/>
      </c>
      <c r="L126" s="13" t="str">
        <f aca="false">IF(K126="","",MAX(0,MIN(K126,Q126-SUMIFS($K$5:$K125,$A$5:$A125,A126,$B$5:$B125,B126))))</f>
        <v/>
      </c>
      <c r="M126" s="13" t="str">
        <f aca="false">IF(K126="","",K126-L126)</f>
        <v/>
      </c>
      <c r="N126" s="14" t="str">
        <f aca="false">IF(K126="","",ROUND(L126*IFERROR(N(INDEX(Paramètres!$C$9:$C$38,MATCH(B126,Paramètres!$A$9:$A$38,0))),0)+M126*R126,2))</f>
        <v/>
      </c>
      <c r="O126" s="5" t="str">
        <f aca="false">IF(K126="","",IF(N(A126)=0,"Date à saisir",IF(WEEKDAY(A126,2)&lt;&gt;1,"Date : saisir un lundi",IF(COUNTIF(Paramètres!$A$9:$A$38,B126)=0,"Salarié hors liste",IF(COUNTIF(Paramètres!$F$9:$F$38,C126)=0,"Chantier hors liste",IF(MAX(D126:J126)&gt;Paramètres!$B$5,"Journée au-delà du seuil d'alerte",IF(SUMIFS($K$5:$K125,$A$5:$A125,A126,$B$5:$B125,B126)+K126&gt;Paramètres!$B$6,"Semaine au-delà du seuil d'alerte","OK")))))))</f>
        <v/>
      </c>
      <c r="P126" s="3"/>
      <c r="Q126" s="0" t="str">
        <f aca="false">IF(B126="","",IF(IFERROR(N(INDEX(Paramètres!$B$9:$B$38,MATCH(B126,Paramètres!$A$9:$A$38,0))),0)&gt;0,INDEX(Paramètres!$B$9:$B$38,MATCH(B126,Paramètres!$A$9:$A$38,0)),Paramètres!$B$4))</f>
        <v/>
      </c>
      <c r="R126" s="0" t="n">
        <f aca="false">IF(B126="",0,IF(IFERROR(N(INDEX(Paramètres!$D$9:$D$38,MATCH(B126,Paramètres!$A$9:$A$38,0))),0)&gt;0,INDEX(Paramètres!$D$9:$D$38,MATCH(B126,Paramètres!$A$9:$A$38,0)),IFERROR(N(INDEX(Paramètres!$C$9:$C$38,MATCH(B126,Paramètres!$A$9:$A$38,0))),0)))</f>
        <v>0</v>
      </c>
      <c r="S126" s="0" t="str">
        <f aca="false">IF(OR(A126="",B126=""),"",B126&amp;"|"&amp;N(A126)&amp;"|"&amp;COUNTIFS($A$6:A126,A126,$B$6:B126,B126))</f>
        <v/>
      </c>
    </row>
    <row r="127" customFormat="false" ht="15" hidden="false" customHeight="false" outlineLevel="0" collapsed="false">
      <c r="A127" s="11"/>
      <c r="B127" s="3"/>
      <c r="C127" s="3"/>
      <c r="D127" s="12"/>
      <c r="E127" s="12"/>
      <c r="F127" s="12"/>
      <c r="G127" s="12"/>
      <c r="H127" s="12"/>
      <c r="I127" s="12"/>
      <c r="J127" s="12"/>
      <c r="K127" s="13" t="str">
        <f aca="false">IF(OR(B127="",COUNT(D127:J127)=0),"",SUM(D127:J127))</f>
        <v/>
      </c>
      <c r="L127" s="13" t="str">
        <f aca="false">IF(K127="","",MAX(0,MIN(K127,Q127-SUMIFS($K$5:$K126,$A$5:$A126,A127,$B$5:$B126,B127))))</f>
        <v/>
      </c>
      <c r="M127" s="13" t="str">
        <f aca="false">IF(K127="","",K127-L127)</f>
        <v/>
      </c>
      <c r="N127" s="14" t="str">
        <f aca="false">IF(K127="","",ROUND(L127*IFERROR(N(INDEX(Paramètres!$C$9:$C$38,MATCH(B127,Paramètres!$A$9:$A$38,0))),0)+M127*R127,2))</f>
        <v/>
      </c>
      <c r="O127" s="5" t="str">
        <f aca="false">IF(K127="","",IF(N(A127)=0,"Date à saisir",IF(WEEKDAY(A127,2)&lt;&gt;1,"Date : saisir un lundi",IF(COUNTIF(Paramètres!$A$9:$A$38,B127)=0,"Salarié hors liste",IF(COUNTIF(Paramètres!$F$9:$F$38,C127)=0,"Chantier hors liste",IF(MAX(D127:J127)&gt;Paramètres!$B$5,"Journée au-delà du seuil d'alerte",IF(SUMIFS($K$5:$K126,$A$5:$A126,A127,$B$5:$B126,B127)+K127&gt;Paramètres!$B$6,"Semaine au-delà du seuil d'alerte","OK")))))))</f>
        <v/>
      </c>
      <c r="P127" s="3"/>
      <c r="Q127" s="0" t="str">
        <f aca="false">IF(B127="","",IF(IFERROR(N(INDEX(Paramètres!$B$9:$B$38,MATCH(B127,Paramètres!$A$9:$A$38,0))),0)&gt;0,INDEX(Paramètres!$B$9:$B$38,MATCH(B127,Paramètres!$A$9:$A$38,0)),Paramètres!$B$4))</f>
        <v/>
      </c>
      <c r="R127" s="0" t="n">
        <f aca="false">IF(B127="",0,IF(IFERROR(N(INDEX(Paramètres!$D$9:$D$38,MATCH(B127,Paramètres!$A$9:$A$38,0))),0)&gt;0,INDEX(Paramètres!$D$9:$D$38,MATCH(B127,Paramètres!$A$9:$A$38,0)),IFERROR(N(INDEX(Paramètres!$C$9:$C$38,MATCH(B127,Paramètres!$A$9:$A$38,0))),0)))</f>
        <v>0</v>
      </c>
      <c r="S127" s="0" t="str">
        <f aca="false">IF(OR(A127="",B127=""),"",B127&amp;"|"&amp;N(A127)&amp;"|"&amp;COUNTIFS($A$6:A127,A127,$B$6:B127,B127))</f>
        <v/>
      </c>
    </row>
    <row r="128" customFormat="false" ht="15" hidden="false" customHeight="false" outlineLevel="0" collapsed="false">
      <c r="A128" s="11"/>
      <c r="B128" s="3"/>
      <c r="C128" s="3"/>
      <c r="D128" s="12"/>
      <c r="E128" s="12"/>
      <c r="F128" s="12"/>
      <c r="G128" s="12"/>
      <c r="H128" s="12"/>
      <c r="I128" s="12"/>
      <c r="J128" s="12"/>
      <c r="K128" s="13" t="str">
        <f aca="false">IF(OR(B128="",COUNT(D128:J128)=0),"",SUM(D128:J128))</f>
        <v/>
      </c>
      <c r="L128" s="13" t="str">
        <f aca="false">IF(K128="","",MAX(0,MIN(K128,Q128-SUMIFS($K$5:$K127,$A$5:$A127,A128,$B$5:$B127,B128))))</f>
        <v/>
      </c>
      <c r="M128" s="13" t="str">
        <f aca="false">IF(K128="","",K128-L128)</f>
        <v/>
      </c>
      <c r="N128" s="14" t="str">
        <f aca="false">IF(K128="","",ROUND(L128*IFERROR(N(INDEX(Paramètres!$C$9:$C$38,MATCH(B128,Paramètres!$A$9:$A$38,0))),0)+M128*R128,2))</f>
        <v/>
      </c>
      <c r="O128" s="5" t="str">
        <f aca="false">IF(K128="","",IF(N(A128)=0,"Date à saisir",IF(WEEKDAY(A128,2)&lt;&gt;1,"Date : saisir un lundi",IF(COUNTIF(Paramètres!$A$9:$A$38,B128)=0,"Salarié hors liste",IF(COUNTIF(Paramètres!$F$9:$F$38,C128)=0,"Chantier hors liste",IF(MAX(D128:J128)&gt;Paramètres!$B$5,"Journée au-delà du seuil d'alerte",IF(SUMIFS($K$5:$K127,$A$5:$A127,A128,$B$5:$B127,B128)+K128&gt;Paramètres!$B$6,"Semaine au-delà du seuil d'alerte","OK")))))))</f>
        <v/>
      </c>
      <c r="P128" s="3"/>
      <c r="Q128" s="0" t="str">
        <f aca="false">IF(B128="","",IF(IFERROR(N(INDEX(Paramètres!$B$9:$B$38,MATCH(B128,Paramètres!$A$9:$A$38,0))),0)&gt;0,INDEX(Paramètres!$B$9:$B$38,MATCH(B128,Paramètres!$A$9:$A$38,0)),Paramètres!$B$4))</f>
        <v/>
      </c>
      <c r="R128" s="0" t="n">
        <f aca="false">IF(B128="",0,IF(IFERROR(N(INDEX(Paramètres!$D$9:$D$38,MATCH(B128,Paramètres!$A$9:$A$38,0))),0)&gt;0,INDEX(Paramètres!$D$9:$D$38,MATCH(B128,Paramètres!$A$9:$A$38,0)),IFERROR(N(INDEX(Paramètres!$C$9:$C$38,MATCH(B128,Paramètres!$A$9:$A$38,0))),0)))</f>
        <v>0</v>
      </c>
      <c r="S128" s="0" t="str">
        <f aca="false">IF(OR(A128="",B128=""),"",B128&amp;"|"&amp;N(A128)&amp;"|"&amp;COUNTIFS($A$6:A128,A128,$B$6:B128,B128))</f>
        <v/>
      </c>
    </row>
    <row r="129" customFormat="false" ht="15" hidden="false" customHeight="false" outlineLevel="0" collapsed="false">
      <c r="A129" s="11"/>
      <c r="B129" s="3"/>
      <c r="C129" s="3"/>
      <c r="D129" s="12"/>
      <c r="E129" s="12"/>
      <c r="F129" s="12"/>
      <c r="G129" s="12"/>
      <c r="H129" s="12"/>
      <c r="I129" s="12"/>
      <c r="J129" s="12"/>
      <c r="K129" s="13" t="str">
        <f aca="false">IF(OR(B129="",COUNT(D129:J129)=0),"",SUM(D129:J129))</f>
        <v/>
      </c>
      <c r="L129" s="13" t="str">
        <f aca="false">IF(K129="","",MAX(0,MIN(K129,Q129-SUMIFS($K$5:$K128,$A$5:$A128,A129,$B$5:$B128,B129))))</f>
        <v/>
      </c>
      <c r="M129" s="13" t="str">
        <f aca="false">IF(K129="","",K129-L129)</f>
        <v/>
      </c>
      <c r="N129" s="14" t="str">
        <f aca="false">IF(K129="","",ROUND(L129*IFERROR(N(INDEX(Paramètres!$C$9:$C$38,MATCH(B129,Paramètres!$A$9:$A$38,0))),0)+M129*R129,2))</f>
        <v/>
      </c>
      <c r="O129" s="5" t="str">
        <f aca="false">IF(K129="","",IF(N(A129)=0,"Date à saisir",IF(WEEKDAY(A129,2)&lt;&gt;1,"Date : saisir un lundi",IF(COUNTIF(Paramètres!$A$9:$A$38,B129)=0,"Salarié hors liste",IF(COUNTIF(Paramètres!$F$9:$F$38,C129)=0,"Chantier hors liste",IF(MAX(D129:J129)&gt;Paramètres!$B$5,"Journée au-delà du seuil d'alerte",IF(SUMIFS($K$5:$K128,$A$5:$A128,A129,$B$5:$B128,B129)+K129&gt;Paramètres!$B$6,"Semaine au-delà du seuil d'alerte","OK")))))))</f>
        <v/>
      </c>
      <c r="P129" s="3"/>
      <c r="Q129" s="0" t="str">
        <f aca="false">IF(B129="","",IF(IFERROR(N(INDEX(Paramètres!$B$9:$B$38,MATCH(B129,Paramètres!$A$9:$A$38,0))),0)&gt;0,INDEX(Paramètres!$B$9:$B$38,MATCH(B129,Paramètres!$A$9:$A$38,0)),Paramètres!$B$4))</f>
        <v/>
      </c>
      <c r="R129" s="0" t="n">
        <f aca="false">IF(B129="",0,IF(IFERROR(N(INDEX(Paramètres!$D$9:$D$38,MATCH(B129,Paramètres!$A$9:$A$38,0))),0)&gt;0,INDEX(Paramètres!$D$9:$D$38,MATCH(B129,Paramètres!$A$9:$A$38,0)),IFERROR(N(INDEX(Paramètres!$C$9:$C$38,MATCH(B129,Paramètres!$A$9:$A$38,0))),0)))</f>
        <v>0</v>
      </c>
      <c r="S129" s="0" t="str">
        <f aca="false">IF(OR(A129="",B129=""),"",B129&amp;"|"&amp;N(A129)&amp;"|"&amp;COUNTIFS($A$6:A129,A129,$B$6:B129,B129))</f>
        <v/>
      </c>
    </row>
    <row r="130" customFormat="false" ht="15" hidden="false" customHeight="false" outlineLevel="0" collapsed="false">
      <c r="A130" s="11"/>
      <c r="B130" s="3"/>
      <c r="C130" s="3"/>
      <c r="D130" s="12"/>
      <c r="E130" s="12"/>
      <c r="F130" s="12"/>
      <c r="G130" s="12"/>
      <c r="H130" s="12"/>
      <c r="I130" s="12"/>
      <c r="J130" s="12"/>
      <c r="K130" s="13" t="str">
        <f aca="false">IF(OR(B130="",COUNT(D130:J130)=0),"",SUM(D130:J130))</f>
        <v/>
      </c>
      <c r="L130" s="13" t="str">
        <f aca="false">IF(K130="","",MAX(0,MIN(K130,Q130-SUMIFS($K$5:$K129,$A$5:$A129,A130,$B$5:$B129,B130))))</f>
        <v/>
      </c>
      <c r="M130" s="13" t="str">
        <f aca="false">IF(K130="","",K130-L130)</f>
        <v/>
      </c>
      <c r="N130" s="14" t="str">
        <f aca="false">IF(K130="","",ROUND(L130*IFERROR(N(INDEX(Paramètres!$C$9:$C$38,MATCH(B130,Paramètres!$A$9:$A$38,0))),0)+M130*R130,2))</f>
        <v/>
      </c>
      <c r="O130" s="5" t="str">
        <f aca="false">IF(K130="","",IF(N(A130)=0,"Date à saisir",IF(WEEKDAY(A130,2)&lt;&gt;1,"Date : saisir un lundi",IF(COUNTIF(Paramètres!$A$9:$A$38,B130)=0,"Salarié hors liste",IF(COUNTIF(Paramètres!$F$9:$F$38,C130)=0,"Chantier hors liste",IF(MAX(D130:J130)&gt;Paramètres!$B$5,"Journée au-delà du seuil d'alerte",IF(SUMIFS($K$5:$K129,$A$5:$A129,A130,$B$5:$B129,B130)+K130&gt;Paramètres!$B$6,"Semaine au-delà du seuil d'alerte","OK")))))))</f>
        <v/>
      </c>
      <c r="P130" s="3"/>
      <c r="Q130" s="0" t="str">
        <f aca="false">IF(B130="","",IF(IFERROR(N(INDEX(Paramètres!$B$9:$B$38,MATCH(B130,Paramètres!$A$9:$A$38,0))),0)&gt;0,INDEX(Paramètres!$B$9:$B$38,MATCH(B130,Paramètres!$A$9:$A$38,0)),Paramètres!$B$4))</f>
        <v/>
      </c>
      <c r="R130" s="0" t="n">
        <f aca="false">IF(B130="",0,IF(IFERROR(N(INDEX(Paramètres!$D$9:$D$38,MATCH(B130,Paramètres!$A$9:$A$38,0))),0)&gt;0,INDEX(Paramètres!$D$9:$D$38,MATCH(B130,Paramètres!$A$9:$A$38,0)),IFERROR(N(INDEX(Paramètres!$C$9:$C$38,MATCH(B130,Paramètres!$A$9:$A$38,0))),0)))</f>
        <v>0</v>
      </c>
      <c r="S130" s="0" t="str">
        <f aca="false">IF(OR(A130="",B130=""),"",B130&amp;"|"&amp;N(A130)&amp;"|"&amp;COUNTIFS($A$6:A130,A130,$B$6:B130,B130))</f>
        <v/>
      </c>
    </row>
    <row r="131" customFormat="false" ht="15" hidden="false" customHeight="false" outlineLevel="0" collapsed="false">
      <c r="A131" s="11"/>
      <c r="B131" s="3"/>
      <c r="C131" s="3"/>
      <c r="D131" s="12"/>
      <c r="E131" s="12"/>
      <c r="F131" s="12"/>
      <c r="G131" s="12"/>
      <c r="H131" s="12"/>
      <c r="I131" s="12"/>
      <c r="J131" s="12"/>
      <c r="K131" s="13" t="str">
        <f aca="false">IF(OR(B131="",COUNT(D131:J131)=0),"",SUM(D131:J131))</f>
        <v/>
      </c>
      <c r="L131" s="13" t="str">
        <f aca="false">IF(K131="","",MAX(0,MIN(K131,Q131-SUMIFS($K$5:$K130,$A$5:$A130,A131,$B$5:$B130,B131))))</f>
        <v/>
      </c>
      <c r="M131" s="13" t="str">
        <f aca="false">IF(K131="","",K131-L131)</f>
        <v/>
      </c>
      <c r="N131" s="14" t="str">
        <f aca="false">IF(K131="","",ROUND(L131*IFERROR(N(INDEX(Paramètres!$C$9:$C$38,MATCH(B131,Paramètres!$A$9:$A$38,0))),0)+M131*R131,2))</f>
        <v/>
      </c>
      <c r="O131" s="5" t="str">
        <f aca="false">IF(K131="","",IF(N(A131)=0,"Date à saisir",IF(WEEKDAY(A131,2)&lt;&gt;1,"Date : saisir un lundi",IF(COUNTIF(Paramètres!$A$9:$A$38,B131)=0,"Salarié hors liste",IF(COUNTIF(Paramètres!$F$9:$F$38,C131)=0,"Chantier hors liste",IF(MAX(D131:J131)&gt;Paramètres!$B$5,"Journée au-delà du seuil d'alerte",IF(SUMIFS($K$5:$K130,$A$5:$A130,A131,$B$5:$B130,B131)+K131&gt;Paramètres!$B$6,"Semaine au-delà du seuil d'alerte","OK")))))))</f>
        <v/>
      </c>
      <c r="P131" s="3"/>
      <c r="Q131" s="0" t="str">
        <f aca="false">IF(B131="","",IF(IFERROR(N(INDEX(Paramètres!$B$9:$B$38,MATCH(B131,Paramètres!$A$9:$A$38,0))),0)&gt;0,INDEX(Paramètres!$B$9:$B$38,MATCH(B131,Paramètres!$A$9:$A$38,0)),Paramètres!$B$4))</f>
        <v/>
      </c>
      <c r="R131" s="0" t="n">
        <f aca="false">IF(B131="",0,IF(IFERROR(N(INDEX(Paramètres!$D$9:$D$38,MATCH(B131,Paramètres!$A$9:$A$38,0))),0)&gt;0,INDEX(Paramètres!$D$9:$D$38,MATCH(B131,Paramètres!$A$9:$A$38,0)),IFERROR(N(INDEX(Paramètres!$C$9:$C$38,MATCH(B131,Paramètres!$A$9:$A$38,0))),0)))</f>
        <v>0</v>
      </c>
      <c r="S131" s="0" t="str">
        <f aca="false">IF(OR(A131="",B131=""),"",B131&amp;"|"&amp;N(A131)&amp;"|"&amp;COUNTIFS($A$6:A131,A131,$B$6:B131,B131))</f>
        <v/>
      </c>
    </row>
    <row r="132" customFormat="false" ht="15" hidden="false" customHeight="false" outlineLevel="0" collapsed="false">
      <c r="A132" s="11"/>
      <c r="B132" s="3"/>
      <c r="C132" s="3"/>
      <c r="D132" s="12"/>
      <c r="E132" s="12"/>
      <c r="F132" s="12"/>
      <c r="G132" s="12"/>
      <c r="H132" s="12"/>
      <c r="I132" s="12"/>
      <c r="J132" s="12"/>
      <c r="K132" s="13" t="str">
        <f aca="false">IF(OR(B132="",COUNT(D132:J132)=0),"",SUM(D132:J132))</f>
        <v/>
      </c>
      <c r="L132" s="13" t="str">
        <f aca="false">IF(K132="","",MAX(0,MIN(K132,Q132-SUMIFS($K$5:$K131,$A$5:$A131,A132,$B$5:$B131,B132))))</f>
        <v/>
      </c>
      <c r="M132" s="13" t="str">
        <f aca="false">IF(K132="","",K132-L132)</f>
        <v/>
      </c>
      <c r="N132" s="14" t="str">
        <f aca="false">IF(K132="","",ROUND(L132*IFERROR(N(INDEX(Paramètres!$C$9:$C$38,MATCH(B132,Paramètres!$A$9:$A$38,0))),0)+M132*R132,2))</f>
        <v/>
      </c>
      <c r="O132" s="5" t="str">
        <f aca="false">IF(K132="","",IF(N(A132)=0,"Date à saisir",IF(WEEKDAY(A132,2)&lt;&gt;1,"Date : saisir un lundi",IF(COUNTIF(Paramètres!$A$9:$A$38,B132)=0,"Salarié hors liste",IF(COUNTIF(Paramètres!$F$9:$F$38,C132)=0,"Chantier hors liste",IF(MAX(D132:J132)&gt;Paramètres!$B$5,"Journée au-delà du seuil d'alerte",IF(SUMIFS($K$5:$K131,$A$5:$A131,A132,$B$5:$B131,B132)+K132&gt;Paramètres!$B$6,"Semaine au-delà du seuil d'alerte","OK")))))))</f>
        <v/>
      </c>
      <c r="P132" s="3"/>
      <c r="Q132" s="0" t="str">
        <f aca="false">IF(B132="","",IF(IFERROR(N(INDEX(Paramètres!$B$9:$B$38,MATCH(B132,Paramètres!$A$9:$A$38,0))),0)&gt;0,INDEX(Paramètres!$B$9:$B$38,MATCH(B132,Paramètres!$A$9:$A$38,0)),Paramètres!$B$4))</f>
        <v/>
      </c>
      <c r="R132" s="0" t="n">
        <f aca="false">IF(B132="",0,IF(IFERROR(N(INDEX(Paramètres!$D$9:$D$38,MATCH(B132,Paramètres!$A$9:$A$38,0))),0)&gt;0,INDEX(Paramètres!$D$9:$D$38,MATCH(B132,Paramètres!$A$9:$A$38,0)),IFERROR(N(INDEX(Paramètres!$C$9:$C$38,MATCH(B132,Paramètres!$A$9:$A$38,0))),0)))</f>
        <v>0</v>
      </c>
      <c r="S132" s="0" t="str">
        <f aca="false">IF(OR(A132="",B132=""),"",B132&amp;"|"&amp;N(A132)&amp;"|"&amp;COUNTIFS($A$6:A132,A132,$B$6:B132,B132))</f>
        <v/>
      </c>
    </row>
    <row r="133" customFormat="false" ht="15" hidden="false" customHeight="false" outlineLevel="0" collapsed="false">
      <c r="A133" s="11"/>
      <c r="B133" s="3"/>
      <c r="C133" s="3"/>
      <c r="D133" s="12"/>
      <c r="E133" s="12"/>
      <c r="F133" s="12"/>
      <c r="G133" s="12"/>
      <c r="H133" s="12"/>
      <c r="I133" s="12"/>
      <c r="J133" s="12"/>
      <c r="K133" s="13" t="str">
        <f aca="false">IF(OR(B133="",COUNT(D133:J133)=0),"",SUM(D133:J133))</f>
        <v/>
      </c>
      <c r="L133" s="13" t="str">
        <f aca="false">IF(K133="","",MAX(0,MIN(K133,Q133-SUMIFS($K$5:$K132,$A$5:$A132,A133,$B$5:$B132,B133))))</f>
        <v/>
      </c>
      <c r="M133" s="13" t="str">
        <f aca="false">IF(K133="","",K133-L133)</f>
        <v/>
      </c>
      <c r="N133" s="14" t="str">
        <f aca="false">IF(K133="","",ROUND(L133*IFERROR(N(INDEX(Paramètres!$C$9:$C$38,MATCH(B133,Paramètres!$A$9:$A$38,0))),0)+M133*R133,2))</f>
        <v/>
      </c>
      <c r="O133" s="5" t="str">
        <f aca="false">IF(K133="","",IF(N(A133)=0,"Date à saisir",IF(WEEKDAY(A133,2)&lt;&gt;1,"Date : saisir un lundi",IF(COUNTIF(Paramètres!$A$9:$A$38,B133)=0,"Salarié hors liste",IF(COUNTIF(Paramètres!$F$9:$F$38,C133)=0,"Chantier hors liste",IF(MAX(D133:J133)&gt;Paramètres!$B$5,"Journée au-delà du seuil d'alerte",IF(SUMIFS($K$5:$K132,$A$5:$A132,A133,$B$5:$B132,B133)+K133&gt;Paramètres!$B$6,"Semaine au-delà du seuil d'alerte","OK")))))))</f>
        <v/>
      </c>
      <c r="P133" s="3"/>
      <c r="Q133" s="0" t="str">
        <f aca="false">IF(B133="","",IF(IFERROR(N(INDEX(Paramètres!$B$9:$B$38,MATCH(B133,Paramètres!$A$9:$A$38,0))),0)&gt;0,INDEX(Paramètres!$B$9:$B$38,MATCH(B133,Paramètres!$A$9:$A$38,0)),Paramètres!$B$4))</f>
        <v/>
      </c>
      <c r="R133" s="0" t="n">
        <f aca="false">IF(B133="",0,IF(IFERROR(N(INDEX(Paramètres!$D$9:$D$38,MATCH(B133,Paramètres!$A$9:$A$38,0))),0)&gt;0,INDEX(Paramètres!$D$9:$D$38,MATCH(B133,Paramètres!$A$9:$A$38,0)),IFERROR(N(INDEX(Paramètres!$C$9:$C$38,MATCH(B133,Paramètres!$A$9:$A$38,0))),0)))</f>
        <v>0</v>
      </c>
      <c r="S133" s="0" t="str">
        <f aca="false">IF(OR(A133="",B133=""),"",B133&amp;"|"&amp;N(A133)&amp;"|"&amp;COUNTIFS($A$6:A133,A133,$B$6:B133,B133))</f>
        <v/>
      </c>
    </row>
    <row r="134" customFormat="false" ht="15" hidden="false" customHeight="false" outlineLevel="0" collapsed="false">
      <c r="A134" s="11"/>
      <c r="B134" s="3"/>
      <c r="C134" s="3"/>
      <c r="D134" s="12"/>
      <c r="E134" s="12"/>
      <c r="F134" s="12"/>
      <c r="G134" s="12"/>
      <c r="H134" s="12"/>
      <c r="I134" s="12"/>
      <c r="J134" s="12"/>
      <c r="K134" s="13" t="str">
        <f aca="false">IF(OR(B134="",COUNT(D134:J134)=0),"",SUM(D134:J134))</f>
        <v/>
      </c>
      <c r="L134" s="13" t="str">
        <f aca="false">IF(K134="","",MAX(0,MIN(K134,Q134-SUMIFS($K$5:$K133,$A$5:$A133,A134,$B$5:$B133,B134))))</f>
        <v/>
      </c>
      <c r="M134" s="13" t="str">
        <f aca="false">IF(K134="","",K134-L134)</f>
        <v/>
      </c>
      <c r="N134" s="14" t="str">
        <f aca="false">IF(K134="","",ROUND(L134*IFERROR(N(INDEX(Paramètres!$C$9:$C$38,MATCH(B134,Paramètres!$A$9:$A$38,0))),0)+M134*R134,2))</f>
        <v/>
      </c>
      <c r="O134" s="5" t="str">
        <f aca="false">IF(K134="","",IF(N(A134)=0,"Date à saisir",IF(WEEKDAY(A134,2)&lt;&gt;1,"Date : saisir un lundi",IF(COUNTIF(Paramètres!$A$9:$A$38,B134)=0,"Salarié hors liste",IF(COUNTIF(Paramètres!$F$9:$F$38,C134)=0,"Chantier hors liste",IF(MAX(D134:J134)&gt;Paramètres!$B$5,"Journée au-delà du seuil d'alerte",IF(SUMIFS($K$5:$K133,$A$5:$A133,A134,$B$5:$B133,B134)+K134&gt;Paramètres!$B$6,"Semaine au-delà du seuil d'alerte","OK")))))))</f>
        <v/>
      </c>
      <c r="P134" s="3"/>
      <c r="Q134" s="0" t="str">
        <f aca="false">IF(B134="","",IF(IFERROR(N(INDEX(Paramètres!$B$9:$B$38,MATCH(B134,Paramètres!$A$9:$A$38,0))),0)&gt;0,INDEX(Paramètres!$B$9:$B$38,MATCH(B134,Paramètres!$A$9:$A$38,0)),Paramètres!$B$4))</f>
        <v/>
      </c>
      <c r="R134" s="0" t="n">
        <f aca="false">IF(B134="",0,IF(IFERROR(N(INDEX(Paramètres!$D$9:$D$38,MATCH(B134,Paramètres!$A$9:$A$38,0))),0)&gt;0,INDEX(Paramètres!$D$9:$D$38,MATCH(B134,Paramètres!$A$9:$A$38,0)),IFERROR(N(INDEX(Paramètres!$C$9:$C$38,MATCH(B134,Paramètres!$A$9:$A$38,0))),0)))</f>
        <v>0</v>
      </c>
      <c r="S134" s="0" t="str">
        <f aca="false">IF(OR(A134="",B134=""),"",B134&amp;"|"&amp;N(A134)&amp;"|"&amp;COUNTIFS($A$6:A134,A134,$B$6:B134,B134))</f>
        <v/>
      </c>
    </row>
    <row r="135" customFormat="false" ht="15" hidden="false" customHeight="false" outlineLevel="0" collapsed="false">
      <c r="A135" s="11"/>
      <c r="B135" s="3"/>
      <c r="C135" s="3"/>
      <c r="D135" s="12"/>
      <c r="E135" s="12"/>
      <c r="F135" s="12"/>
      <c r="G135" s="12"/>
      <c r="H135" s="12"/>
      <c r="I135" s="12"/>
      <c r="J135" s="12"/>
      <c r="K135" s="13" t="str">
        <f aca="false">IF(OR(B135="",COUNT(D135:J135)=0),"",SUM(D135:J135))</f>
        <v/>
      </c>
      <c r="L135" s="13" t="str">
        <f aca="false">IF(K135="","",MAX(0,MIN(K135,Q135-SUMIFS($K$5:$K134,$A$5:$A134,A135,$B$5:$B134,B135))))</f>
        <v/>
      </c>
      <c r="M135" s="13" t="str">
        <f aca="false">IF(K135="","",K135-L135)</f>
        <v/>
      </c>
      <c r="N135" s="14" t="str">
        <f aca="false">IF(K135="","",ROUND(L135*IFERROR(N(INDEX(Paramètres!$C$9:$C$38,MATCH(B135,Paramètres!$A$9:$A$38,0))),0)+M135*R135,2))</f>
        <v/>
      </c>
      <c r="O135" s="5" t="str">
        <f aca="false">IF(K135="","",IF(N(A135)=0,"Date à saisir",IF(WEEKDAY(A135,2)&lt;&gt;1,"Date : saisir un lundi",IF(COUNTIF(Paramètres!$A$9:$A$38,B135)=0,"Salarié hors liste",IF(COUNTIF(Paramètres!$F$9:$F$38,C135)=0,"Chantier hors liste",IF(MAX(D135:J135)&gt;Paramètres!$B$5,"Journée au-delà du seuil d'alerte",IF(SUMIFS($K$5:$K134,$A$5:$A134,A135,$B$5:$B134,B135)+K135&gt;Paramètres!$B$6,"Semaine au-delà du seuil d'alerte","OK")))))))</f>
        <v/>
      </c>
      <c r="P135" s="3"/>
      <c r="Q135" s="0" t="str">
        <f aca="false">IF(B135="","",IF(IFERROR(N(INDEX(Paramètres!$B$9:$B$38,MATCH(B135,Paramètres!$A$9:$A$38,0))),0)&gt;0,INDEX(Paramètres!$B$9:$B$38,MATCH(B135,Paramètres!$A$9:$A$38,0)),Paramètres!$B$4))</f>
        <v/>
      </c>
      <c r="R135" s="0" t="n">
        <f aca="false">IF(B135="",0,IF(IFERROR(N(INDEX(Paramètres!$D$9:$D$38,MATCH(B135,Paramètres!$A$9:$A$38,0))),0)&gt;0,INDEX(Paramètres!$D$9:$D$38,MATCH(B135,Paramètres!$A$9:$A$38,0)),IFERROR(N(INDEX(Paramètres!$C$9:$C$38,MATCH(B135,Paramètres!$A$9:$A$38,0))),0)))</f>
        <v>0</v>
      </c>
      <c r="S135" s="0" t="str">
        <f aca="false">IF(OR(A135="",B135=""),"",B135&amp;"|"&amp;N(A135)&amp;"|"&amp;COUNTIFS($A$6:A135,A135,$B$6:B135,B135))</f>
        <v/>
      </c>
    </row>
    <row r="136" customFormat="false" ht="15" hidden="false" customHeight="false" outlineLevel="0" collapsed="false">
      <c r="A136" s="11"/>
      <c r="B136" s="3"/>
      <c r="C136" s="3"/>
      <c r="D136" s="12"/>
      <c r="E136" s="12"/>
      <c r="F136" s="12"/>
      <c r="G136" s="12"/>
      <c r="H136" s="12"/>
      <c r="I136" s="12"/>
      <c r="J136" s="12"/>
      <c r="K136" s="13" t="str">
        <f aca="false">IF(OR(B136="",COUNT(D136:J136)=0),"",SUM(D136:J136))</f>
        <v/>
      </c>
      <c r="L136" s="13" t="str">
        <f aca="false">IF(K136="","",MAX(0,MIN(K136,Q136-SUMIFS($K$5:$K135,$A$5:$A135,A136,$B$5:$B135,B136))))</f>
        <v/>
      </c>
      <c r="M136" s="13" t="str">
        <f aca="false">IF(K136="","",K136-L136)</f>
        <v/>
      </c>
      <c r="N136" s="14" t="str">
        <f aca="false">IF(K136="","",ROUND(L136*IFERROR(N(INDEX(Paramètres!$C$9:$C$38,MATCH(B136,Paramètres!$A$9:$A$38,0))),0)+M136*R136,2))</f>
        <v/>
      </c>
      <c r="O136" s="5" t="str">
        <f aca="false">IF(K136="","",IF(N(A136)=0,"Date à saisir",IF(WEEKDAY(A136,2)&lt;&gt;1,"Date : saisir un lundi",IF(COUNTIF(Paramètres!$A$9:$A$38,B136)=0,"Salarié hors liste",IF(COUNTIF(Paramètres!$F$9:$F$38,C136)=0,"Chantier hors liste",IF(MAX(D136:J136)&gt;Paramètres!$B$5,"Journée au-delà du seuil d'alerte",IF(SUMIFS($K$5:$K135,$A$5:$A135,A136,$B$5:$B135,B136)+K136&gt;Paramètres!$B$6,"Semaine au-delà du seuil d'alerte","OK")))))))</f>
        <v/>
      </c>
      <c r="P136" s="3"/>
      <c r="Q136" s="0" t="str">
        <f aca="false">IF(B136="","",IF(IFERROR(N(INDEX(Paramètres!$B$9:$B$38,MATCH(B136,Paramètres!$A$9:$A$38,0))),0)&gt;0,INDEX(Paramètres!$B$9:$B$38,MATCH(B136,Paramètres!$A$9:$A$38,0)),Paramètres!$B$4))</f>
        <v/>
      </c>
      <c r="R136" s="0" t="n">
        <f aca="false">IF(B136="",0,IF(IFERROR(N(INDEX(Paramètres!$D$9:$D$38,MATCH(B136,Paramètres!$A$9:$A$38,0))),0)&gt;0,INDEX(Paramètres!$D$9:$D$38,MATCH(B136,Paramètres!$A$9:$A$38,0)),IFERROR(N(INDEX(Paramètres!$C$9:$C$38,MATCH(B136,Paramètres!$A$9:$A$38,0))),0)))</f>
        <v>0</v>
      </c>
      <c r="S136" s="0" t="str">
        <f aca="false">IF(OR(A136="",B136=""),"",B136&amp;"|"&amp;N(A136)&amp;"|"&amp;COUNTIFS($A$6:A136,A136,$B$6:B136,B136))</f>
        <v/>
      </c>
    </row>
    <row r="137" customFormat="false" ht="15" hidden="false" customHeight="false" outlineLevel="0" collapsed="false">
      <c r="A137" s="11"/>
      <c r="B137" s="3"/>
      <c r="C137" s="3"/>
      <c r="D137" s="12"/>
      <c r="E137" s="12"/>
      <c r="F137" s="12"/>
      <c r="G137" s="12"/>
      <c r="H137" s="12"/>
      <c r="I137" s="12"/>
      <c r="J137" s="12"/>
      <c r="K137" s="13" t="str">
        <f aca="false">IF(OR(B137="",COUNT(D137:J137)=0),"",SUM(D137:J137))</f>
        <v/>
      </c>
      <c r="L137" s="13" t="str">
        <f aca="false">IF(K137="","",MAX(0,MIN(K137,Q137-SUMIFS($K$5:$K136,$A$5:$A136,A137,$B$5:$B136,B137))))</f>
        <v/>
      </c>
      <c r="M137" s="13" t="str">
        <f aca="false">IF(K137="","",K137-L137)</f>
        <v/>
      </c>
      <c r="N137" s="14" t="str">
        <f aca="false">IF(K137="","",ROUND(L137*IFERROR(N(INDEX(Paramètres!$C$9:$C$38,MATCH(B137,Paramètres!$A$9:$A$38,0))),0)+M137*R137,2))</f>
        <v/>
      </c>
      <c r="O137" s="5" t="str">
        <f aca="false">IF(K137="","",IF(N(A137)=0,"Date à saisir",IF(WEEKDAY(A137,2)&lt;&gt;1,"Date : saisir un lundi",IF(COUNTIF(Paramètres!$A$9:$A$38,B137)=0,"Salarié hors liste",IF(COUNTIF(Paramètres!$F$9:$F$38,C137)=0,"Chantier hors liste",IF(MAX(D137:J137)&gt;Paramètres!$B$5,"Journée au-delà du seuil d'alerte",IF(SUMIFS($K$5:$K136,$A$5:$A136,A137,$B$5:$B136,B137)+K137&gt;Paramètres!$B$6,"Semaine au-delà du seuil d'alerte","OK")))))))</f>
        <v/>
      </c>
      <c r="P137" s="3"/>
      <c r="Q137" s="0" t="str">
        <f aca="false">IF(B137="","",IF(IFERROR(N(INDEX(Paramètres!$B$9:$B$38,MATCH(B137,Paramètres!$A$9:$A$38,0))),0)&gt;0,INDEX(Paramètres!$B$9:$B$38,MATCH(B137,Paramètres!$A$9:$A$38,0)),Paramètres!$B$4))</f>
        <v/>
      </c>
      <c r="R137" s="0" t="n">
        <f aca="false">IF(B137="",0,IF(IFERROR(N(INDEX(Paramètres!$D$9:$D$38,MATCH(B137,Paramètres!$A$9:$A$38,0))),0)&gt;0,INDEX(Paramètres!$D$9:$D$38,MATCH(B137,Paramètres!$A$9:$A$38,0)),IFERROR(N(INDEX(Paramètres!$C$9:$C$38,MATCH(B137,Paramètres!$A$9:$A$38,0))),0)))</f>
        <v>0</v>
      </c>
      <c r="S137" s="0" t="str">
        <f aca="false">IF(OR(A137="",B137=""),"",B137&amp;"|"&amp;N(A137)&amp;"|"&amp;COUNTIFS($A$6:A137,A137,$B$6:B137,B137))</f>
        <v/>
      </c>
    </row>
    <row r="138" customFormat="false" ht="15" hidden="false" customHeight="false" outlineLevel="0" collapsed="false">
      <c r="A138" s="11"/>
      <c r="B138" s="3"/>
      <c r="C138" s="3"/>
      <c r="D138" s="12"/>
      <c r="E138" s="12"/>
      <c r="F138" s="12"/>
      <c r="G138" s="12"/>
      <c r="H138" s="12"/>
      <c r="I138" s="12"/>
      <c r="J138" s="12"/>
      <c r="K138" s="13" t="str">
        <f aca="false">IF(OR(B138="",COUNT(D138:J138)=0),"",SUM(D138:J138))</f>
        <v/>
      </c>
      <c r="L138" s="13" t="str">
        <f aca="false">IF(K138="","",MAX(0,MIN(K138,Q138-SUMIFS($K$5:$K137,$A$5:$A137,A138,$B$5:$B137,B138))))</f>
        <v/>
      </c>
      <c r="M138" s="13" t="str">
        <f aca="false">IF(K138="","",K138-L138)</f>
        <v/>
      </c>
      <c r="N138" s="14" t="str">
        <f aca="false">IF(K138="","",ROUND(L138*IFERROR(N(INDEX(Paramètres!$C$9:$C$38,MATCH(B138,Paramètres!$A$9:$A$38,0))),0)+M138*R138,2))</f>
        <v/>
      </c>
      <c r="O138" s="5" t="str">
        <f aca="false">IF(K138="","",IF(N(A138)=0,"Date à saisir",IF(WEEKDAY(A138,2)&lt;&gt;1,"Date : saisir un lundi",IF(COUNTIF(Paramètres!$A$9:$A$38,B138)=0,"Salarié hors liste",IF(COUNTIF(Paramètres!$F$9:$F$38,C138)=0,"Chantier hors liste",IF(MAX(D138:J138)&gt;Paramètres!$B$5,"Journée au-delà du seuil d'alerte",IF(SUMIFS($K$5:$K137,$A$5:$A137,A138,$B$5:$B137,B138)+K138&gt;Paramètres!$B$6,"Semaine au-delà du seuil d'alerte","OK")))))))</f>
        <v/>
      </c>
      <c r="P138" s="3"/>
      <c r="Q138" s="0" t="str">
        <f aca="false">IF(B138="","",IF(IFERROR(N(INDEX(Paramètres!$B$9:$B$38,MATCH(B138,Paramètres!$A$9:$A$38,0))),0)&gt;0,INDEX(Paramètres!$B$9:$B$38,MATCH(B138,Paramètres!$A$9:$A$38,0)),Paramètres!$B$4))</f>
        <v/>
      </c>
      <c r="R138" s="0" t="n">
        <f aca="false">IF(B138="",0,IF(IFERROR(N(INDEX(Paramètres!$D$9:$D$38,MATCH(B138,Paramètres!$A$9:$A$38,0))),0)&gt;0,INDEX(Paramètres!$D$9:$D$38,MATCH(B138,Paramètres!$A$9:$A$38,0)),IFERROR(N(INDEX(Paramètres!$C$9:$C$38,MATCH(B138,Paramètres!$A$9:$A$38,0))),0)))</f>
        <v>0</v>
      </c>
      <c r="S138" s="0" t="str">
        <f aca="false">IF(OR(A138="",B138=""),"",B138&amp;"|"&amp;N(A138)&amp;"|"&amp;COUNTIFS($A$6:A138,A138,$B$6:B138,B138))</f>
        <v/>
      </c>
    </row>
    <row r="139" customFormat="false" ht="15" hidden="false" customHeight="false" outlineLevel="0" collapsed="false">
      <c r="A139" s="11"/>
      <c r="B139" s="3"/>
      <c r="C139" s="3"/>
      <c r="D139" s="12"/>
      <c r="E139" s="12"/>
      <c r="F139" s="12"/>
      <c r="G139" s="12"/>
      <c r="H139" s="12"/>
      <c r="I139" s="12"/>
      <c r="J139" s="12"/>
      <c r="K139" s="13" t="str">
        <f aca="false">IF(OR(B139="",COUNT(D139:J139)=0),"",SUM(D139:J139))</f>
        <v/>
      </c>
      <c r="L139" s="13" t="str">
        <f aca="false">IF(K139="","",MAX(0,MIN(K139,Q139-SUMIFS($K$5:$K138,$A$5:$A138,A139,$B$5:$B138,B139))))</f>
        <v/>
      </c>
      <c r="M139" s="13" t="str">
        <f aca="false">IF(K139="","",K139-L139)</f>
        <v/>
      </c>
      <c r="N139" s="14" t="str">
        <f aca="false">IF(K139="","",ROUND(L139*IFERROR(N(INDEX(Paramètres!$C$9:$C$38,MATCH(B139,Paramètres!$A$9:$A$38,0))),0)+M139*R139,2))</f>
        <v/>
      </c>
      <c r="O139" s="5" t="str">
        <f aca="false">IF(K139="","",IF(N(A139)=0,"Date à saisir",IF(WEEKDAY(A139,2)&lt;&gt;1,"Date : saisir un lundi",IF(COUNTIF(Paramètres!$A$9:$A$38,B139)=0,"Salarié hors liste",IF(COUNTIF(Paramètres!$F$9:$F$38,C139)=0,"Chantier hors liste",IF(MAX(D139:J139)&gt;Paramètres!$B$5,"Journée au-delà du seuil d'alerte",IF(SUMIFS($K$5:$K138,$A$5:$A138,A139,$B$5:$B138,B139)+K139&gt;Paramètres!$B$6,"Semaine au-delà du seuil d'alerte","OK")))))))</f>
        <v/>
      </c>
      <c r="P139" s="3"/>
      <c r="Q139" s="0" t="str">
        <f aca="false">IF(B139="","",IF(IFERROR(N(INDEX(Paramètres!$B$9:$B$38,MATCH(B139,Paramètres!$A$9:$A$38,0))),0)&gt;0,INDEX(Paramètres!$B$9:$B$38,MATCH(B139,Paramètres!$A$9:$A$38,0)),Paramètres!$B$4))</f>
        <v/>
      </c>
      <c r="R139" s="0" t="n">
        <f aca="false">IF(B139="",0,IF(IFERROR(N(INDEX(Paramètres!$D$9:$D$38,MATCH(B139,Paramètres!$A$9:$A$38,0))),0)&gt;0,INDEX(Paramètres!$D$9:$D$38,MATCH(B139,Paramètres!$A$9:$A$38,0)),IFERROR(N(INDEX(Paramètres!$C$9:$C$38,MATCH(B139,Paramètres!$A$9:$A$38,0))),0)))</f>
        <v>0</v>
      </c>
      <c r="S139" s="0" t="str">
        <f aca="false">IF(OR(A139="",B139=""),"",B139&amp;"|"&amp;N(A139)&amp;"|"&amp;COUNTIFS($A$6:A139,A139,$B$6:B139,B139))</f>
        <v/>
      </c>
    </row>
    <row r="140" customFormat="false" ht="15" hidden="false" customHeight="false" outlineLevel="0" collapsed="false">
      <c r="A140" s="11"/>
      <c r="B140" s="3"/>
      <c r="C140" s="3"/>
      <c r="D140" s="12"/>
      <c r="E140" s="12"/>
      <c r="F140" s="12"/>
      <c r="G140" s="12"/>
      <c r="H140" s="12"/>
      <c r="I140" s="12"/>
      <c r="J140" s="12"/>
      <c r="K140" s="13" t="str">
        <f aca="false">IF(OR(B140="",COUNT(D140:J140)=0),"",SUM(D140:J140))</f>
        <v/>
      </c>
      <c r="L140" s="13" t="str">
        <f aca="false">IF(K140="","",MAX(0,MIN(K140,Q140-SUMIFS($K$5:$K139,$A$5:$A139,A140,$B$5:$B139,B140))))</f>
        <v/>
      </c>
      <c r="M140" s="13" t="str">
        <f aca="false">IF(K140="","",K140-L140)</f>
        <v/>
      </c>
      <c r="N140" s="14" t="str">
        <f aca="false">IF(K140="","",ROUND(L140*IFERROR(N(INDEX(Paramètres!$C$9:$C$38,MATCH(B140,Paramètres!$A$9:$A$38,0))),0)+M140*R140,2))</f>
        <v/>
      </c>
      <c r="O140" s="5" t="str">
        <f aca="false">IF(K140="","",IF(N(A140)=0,"Date à saisir",IF(WEEKDAY(A140,2)&lt;&gt;1,"Date : saisir un lundi",IF(COUNTIF(Paramètres!$A$9:$A$38,B140)=0,"Salarié hors liste",IF(COUNTIF(Paramètres!$F$9:$F$38,C140)=0,"Chantier hors liste",IF(MAX(D140:J140)&gt;Paramètres!$B$5,"Journée au-delà du seuil d'alerte",IF(SUMIFS($K$5:$K139,$A$5:$A139,A140,$B$5:$B139,B140)+K140&gt;Paramètres!$B$6,"Semaine au-delà du seuil d'alerte","OK")))))))</f>
        <v/>
      </c>
      <c r="P140" s="3"/>
      <c r="Q140" s="0" t="str">
        <f aca="false">IF(B140="","",IF(IFERROR(N(INDEX(Paramètres!$B$9:$B$38,MATCH(B140,Paramètres!$A$9:$A$38,0))),0)&gt;0,INDEX(Paramètres!$B$9:$B$38,MATCH(B140,Paramètres!$A$9:$A$38,0)),Paramètres!$B$4))</f>
        <v/>
      </c>
      <c r="R140" s="0" t="n">
        <f aca="false">IF(B140="",0,IF(IFERROR(N(INDEX(Paramètres!$D$9:$D$38,MATCH(B140,Paramètres!$A$9:$A$38,0))),0)&gt;0,INDEX(Paramètres!$D$9:$D$38,MATCH(B140,Paramètres!$A$9:$A$38,0)),IFERROR(N(INDEX(Paramètres!$C$9:$C$38,MATCH(B140,Paramètres!$A$9:$A$38,0))),0)))</f>
        <v>0</v>
      </c>
      <c r="S140" s="0" t="str">
        <f aca="false">IF(OR(A140="",B140=""),"",B140&amp;"|"&amp;N(A140)&amp;"|"&amp;COUNTIFS($A$6:A140,A140,$B$6:B140,B140))</f>
        <v/>
      </c>
    </row>
    <row r="141" customFormat="false" ht="15" hidden="false" customHeight="false" outlineLevel="0" collapsed="false">
      <c r="A141" s="11"/>
      <c r="B141" s="3"/>
      <c r="C141" s="3"/>
      <c r="D141" s="12"/>
      <c r="E141" s="12"/>
      <c r="F141" s="12"/>
      <c r="G141" s="12"/>
      <c r="H141" s="12"/>
      <c r="I141" s="12"/>
      <c r="J141" s="12"/>
      <c r="K141" s="13" t="str">
        <f aca="false">IF(OR(B141="",COUNT(D141:J141)=0),"",SUM(D141:J141))</f>
        <v/>
      </c>
      <c r="L141" s="13" t="str">
        <f aca="false">IF(K141="","",MAX(0,MIN(K141,Q141-SUMIFS($K$5:$K140,$A$5:$A140,A141,$B$5:$B140,B141))))</f>
        <v/>
      </c>
      <c r="M141" s="13" t="str">
        <f aca="false">IF(K141="","",K141-L141)</f>
        <v/>
      </c>
      <c r="N141" s="14" t="str">
        <f aca="false">IF(K141="","",ROUND(L141*IFERROR(N(INDEX(Paramètres!$C$9:$C$38,MATCH(B141,Paramètres!$A$9:$A$38,0))),0)+M141*R141,2))</f>
        <v/>
      </c>
      <c r="O141" s="5" t="str">
        <f aca="false">IF(K141="","",IF(N(A141)=0,"Date à saisir",IF(WEEKDAY(A141,2)&lt;&gt;1,"Date : saisir un lundi",IF(COUNTIF(Paramètres!$A$9:$A$38,B141)=0,"Salarié hors liste",IF(COUNTIF(Paramètres!$F$9:$F$38,C141)=0,"Chantier hors liste",IF(MAX(D141:J141)&gt;Paramètres!$B$5,"Journée au-delà du seuil d'alerte",IF(SUMIFS($K$5:$K140,$A$5:$A140,A141,$B$5:$B140,B141)+K141&gt;Paramètres!$B$6,"Semaine au-delà du seuil d'alerte","OK")))))))</f>
        <v/>
      </c>
      <c r="P141" s="3"/>
      <c r="Q141" s="0" t="str">
        <f aca="false">IF(B141="","",IF(IFERROR(N(INDEX(Paramètres!$B$9:$B$38,MATCH(B141,Paramètres!$A$9:$A$38,0))),0)&gt;0,INDEX(Paramètres!$B$9:$B$38,MATCH(B141,Paramètres!$A$9:$A$38,0)),Paramètres!$B$4))</f>
        <v/>
      </c>
      <c r="R141" s="0" t="n">
        <f aca="false">IF(B141="",0,IF(IFERROR(N(INDEX(Paramètres!$D$9:$D$38,MATCH(B141,Paramètres!$A$9:$A$38,0))),0)&gt;0,INDEX(Paramètres!$D$9:$D$38,MATCH(B141,Paramètres!$A$9:$A$38,0)),IFERROR(N(INDEX(Paramètres!$C$9:$C$38,MATCH(B141,Paramètres!$A$9:$A$38,0))),0)))</f>
        <v>0</v>
      </c>
      <c r="S141" s="0" t="str">
        <f aca="false">IF(OR(A141="",B141=""),"",B141&amp;"|"&amp;N(A141)&amp;"|"&amp;COUNTIFS($A$6:A141,A141,$B$6:B141,B141))</f>
        <v/>
      </c>
    </row>
    <row r="142" customFormat="false" ht="15" hidden="false" customHeight="false" outlineLevel="0" collapsed="false">
      <c r="A142" s="11"/>
      <c r="B142" s="3"/>
      <c r="C142" s="3"/>
      <c r="D142" s="12"/>
      <c r="E142" s="12"/>
      <c r="F142" s="12"/>
      <c r="G142" s="12"/>
      <c r="H142" s="12"/>
      <c r="I142" s="12"/>
      <c r="J142" s="12"/>
      <c r="K142" s="13" t="str">
        <f aca="false">IF(OR(B142="",COUNT(D142:J142)=0),"",SUM(D142:J142))</f>
        <v/>
      </c>
      <c r="L142" s="13" t="str">
        <f aca="false">IF(K142="","",MAX(0,MIN(K142,Q142-SUMIFS($K$5:$K141,$A$5:$A141,A142,$B$5:$B141,B142))))</f>
        <v/>
      </c>
      <c r="M142" s="13" t="str">
        <f aca="false">IF(K142="","",K142-L142)</f>
        <v/>
      </c>
      <c r="N142" s="14" t="str">
        <f aca="false">IF(K142="","",ROUND(L142*IFERROR(N(INDEX(Paramètres!$C$9:$C$38,MATCH(B142,Paramètres!$A$9:$A$38,0))),0)+M142*R142,2))</f>
        <v/>
      </c>
      <c r="O142" s="5" t="str">
        <f aca="false">IF(K142="","",IF(N(A142)=0,"Date à saisir",IF(WEEKDAY(A142,2)&lt;&gt;1,"Date : saisir un lundi",IF(COUNTIF(Paramètres!$A$9:$A$38,B142)=0,"Salarié hors liste",IF(COUNTIF(Paramètres!$F$9:$F$38,C142)=0,"Chantier hors liste",IF(MAX(D142:J142)&gt;Paramètres!$B$5,"Journée au-delà du seuil d'alerte",IF(SUMIFS($K$5:$K141,$A$5:$A141,A142,$B$5:$B141,B142)+K142&gt;Paramètres!$B$6,"Semaine au-delà du seuil d'alerte","OK")))))))</f>
        <v/>
      </c>
      <c r="P142" s="3"/>
      <c r="Q142" s="0" t="str">
        <f aca="false">IF(B142="","",IF(IFERROR(N(INDEX(Paramètres!$B$9:$B$38,MATCH(B142,Paramètres!$A$9:$A$38,0))),0)&gt;0,INDEX(Paramètres!$B$9:$B$38,MATCH(B142,Paramètres!$A$9:$A$38,0)),Paramètres!$B$4))</f>
        <v/>
      </c>
      <c r="R142" s="0" t="n">
        <f aca="false">IF(B142="",0,IF(IFERROR(N(INDEX(Paramètres!$D$9:$D$38,MATCH(B142,Paramètres!$A$9:$A$38,0))),0)&gt;0,INDEX(Paramètres!$D$9:$D$38,MATCH(B142,Paramètres!$A$9:$A$38,0)),IFERROR(N(INDEX(Paramètres!$C$9:$C$38,MATCH(B142,Paramètres!$A$9:$A$38,0))),0)))</f>
        <v>0</v>
      </c>
      <c r="S142" s="0" t="str">
        <f aca="false">IF(OR(A142="",B142=""),"",B142&amp;"|"&amp;N(A142)&amp;"|"&amp;COUNTIFS($A$6:A142,A142,$B$6:B142,B142))</f>
        <v/>
      </c>
    </row>
    <row r="143" customFormat="false" ht="15" hidden="false" customHeight="false" outlineLevel="0" collapsed="false">
      <c r="A143" s="11"/>
      <c r="B143" s="3"/>
      <c r="C143" s="3"/>
      <c r="D143" s="12"/>
      <c r="E143" s="12"/>
      <c r="F143" s="12"/>
      <c r="G143" s="12"/>
      <c r="H143" s="12"/>
      <c r="I143" s="12"/>
      <c r="J143" s="12"/>
      <c r="K143" s="13" t="str">
        <f aca="false">IF(OR(B143="",COUNT(D143:J143)=0),"",SUM(D143:J143))</f>
        <v/>
      </c>
      <c r="L143" s="13" t="str">
        <f aca="false">IF(K143="","",MAX(0,MIN(K143,Q143-SUMIFS($K$5:$K142,$A$5:$A142,A143,$B$5:$B142,B143))))</f>
        <v/>
      </c>
      <c r="M143" s="13" t="str">
        <f aca="false">IF(K143="","",K143-L143)</f>
        <v/>
      </c>
      <c r="N143" s="14" t="str">
        <f aca="false">IF(K143="","",ROUND(L143*IFERROR(N(INDEX(Paramètres!$C$9:$C$38,MATCH(B143,Paramètres!$A$9:$A$38,0))),0)+M143*R143,2))</f>
        <v/>
      </c>
      <c r="O143" s="5" t="str">
        <f aca="false">IF(K143="","",IF(N(A143)=0,"Date à saisir",IF(WEEKDAY(A143,2)&lt;&gt;1,"Date : saisir un lundi",IF(COUNTIF(Paramètres!$A$9:$A$38,B143)=0,"Salarié hors liste",IF(COUNTIF(Paramètres!$F$9:$F$38,C143)=0,"Chantier hors liste",IF(MAX(D143:J143)&gt;Paramètres!$B$5,"Journée au-delà du seuil d'alerte",IF(SUMIFS($K$5:$K142,$A$5:$A142,A143,$B$5:$B142,B143)+K143&gt;Paramètres!$B$6,"Semaine au-delà du seuil d'alerte","OK")))))))</f>
        <v/>
      </c>
      <c r="P143" s="3"/>
      <c r="Q143" s="0" t="str">
        <f aca="false">IF(B143="","",IF(IFERROR(N(INDEX(Paramètres!$B$9:$B$38,MATCH(B143,Paramètres!$A$9:$A$38,0))),0)&gt;0,INDEX(Paramètres!$B$9:$B$38,MATCH(B143,Paramètres!$A$9:$A$38,0)),Paramètres!$B$4))</f>
        <v/>
      </c>
      <c r="R143" s="0" t="n">
        <f aca="false">IF(B143="",0,IF(IFERROR(N(INDEX(Paramètres!$D$9:$D$38,MATCH(B143,Paramètres!$A$9:$A$38,0))),0)&gt;0,INDEX(Paramètres!$D$9:$D$38,MATCH(B143,Paramètres!$A$9:$A$38,0)),IFERROR(N(INDEX(Paramètres!$C$9:$C$38,MATCH(B143,Paramètres!$A$9:$A$38,0))),0)))</f>
        <v>0</v>
      </c>
      <c r="S143" s="0" t="str">
        <f aca="false">IF(OR(A143="",B143=""),"",B143&amp;"|"&amp;N(A143)&amp;"|"&amp;COUNTIFS($A$6:A143,A143,$B$6:B143,B143))</f>
        <v/>
      </c>
    </row>
    <row r="144" customFormat="false" ht="15" hidden="false" customHeight="false" outlineLevel="0" collapsed="false">
      <c r="A144" s="11"/>
      <c r="B144" s="3"/>
      <c r="C144" s="3"/>
      <c r="D144" s="12"/>
      <c r="E144" s="12"/>
      <c r="F144" s="12"/>
      <c r="G144" s="12"/>
      <c r="H144" s="12"/>
      <c r="I144" s="12"/>
      <c r="J144" s="12"/>
      <c r="K144" s="13" t="str">
        <f aca="false">IF(OR(B144="",COUNT(D144:J144)=0),"",SUM(D144:J144))</f>
        <v/>
      </c>
      <c r="L144" s="13" t="str">
        <f aca="false">IF(K144="","",MAX(0,MIN(K144,Q144-SUMIFS($K$5:$K143,$A$5:$A143,A144,$B$5:$B143,B144))))</f>
        <v/>
      </c>
      <c r="M144" s="13" t="str">
        <f aca="false">IF(K144="","",K144-L144)</f>
        <v/>
      </c>
      <c r="N144" s="14" t="str">
        <f aca="false">IF(K144="","",ROUND(L144*IFERROR(N(INDEX(Paramètres!$C$9:$C$38,MATCH(B144,Paramètres!$A$9:$A$38,0))),0)+M144*R144,2))</f>
        <v/>
      </c>
      <c r="O144" s="5" t="str">
        <f aca="false">IF(K144="","",IF(N(A144)=0,"Date à saisir",IF(WEEKDAY(A144,2)&lt;&gt;1,"Date : saisir un lundi",IF(COUNTIF(Paramètres!$A$9:$A$38,B144)=0,"Salarié hors liste",IF(COUNTIF(Paramètres!$F$9:$F$38,C144)=0,"Chantier hors liste",IF(MAX(D144:J144)&gt;Paramètres!$B$5,"Journée au-delà du seuil d'alerte",IF(SUMIFS($K$5:$K143,$A$5:$A143,A144,$B$5:$B143,B144)+K144&gt;Paramètres!$B$6,"Semaine au-delà du seuil d'alerte","OK")))))))</f>
        <v/>
      </c>
      <c r="P144" s="3"/>
      <c r="Q144" s="0" t="str">
        <f aca="false">IF(B144="","",IF(IFERROR(N(INDEX(Paramètres!$B$9:$B$38,MATCH(B144,Paramètres!$A$9:$A$38,0))),0)&gt;0,INDEX(Paramètres!$B$9:$B$38,MATCH(B144,Paramètres!$A$9:$A$38,0)),Paramètres!$B$4))</f>
        <v/>
      </c>
      <c r="R144" s="0" t="n">
        <f aca="false">IF(B144="",0,IF(IFERROR(N(INDEX(Paramètres!$D$9:$D$38,MATCH(B144,Paramètres!$A$9:$A$38,0))),0)&gt;0,INDEX(Paramètres!$D$9:$D$38,MATCH(B144,Paramètres!$A$9:$A$38,0)),IFERROR(N(INDEX(Paramètres!$C$9:$C$38,MATCH(B144,Paramètres!$A$9:$A$38,0))),0)))</f>
        <v>0</v>
      </c>
      <c r="S144" s="0" t="str">
        <f aca="false">IF(OR(A144="",B144=""),"",B144&amp;"|"&amp;N(A144)&amp;"|"&amp;COUNTIFS($A$6:A144,A144,$B$6:B144,B144))</f>
        <v/>
      </c>
    </row>
    <row r="145" customFormat="false" ht="15" hidden="false" customHeight="false" outlineLevel="0" collapsed="false">
      <c r="A145" s="11"/>
      <c r="B145" s="3"/>
      <c r="C145" s="3"/>
      <c r="D145" s="12"/>
      <c r="E145" s="12"/>
      <c r="F145" s="12"/>
      <c r="G145" s="12"/>
      <c r="H145" s="12"/>
      <c r="I145" s="12"/>
      <c r="J145" s="12"/>
      <c r="K145" s="13" t="str">
        <f aca="false">IF(OR(B145="",COUNT(D145:J145)=0),"",SUM(D145:J145))</f>
        <v/>
      </c>
      <c r="L145" s="13" t="str">
        <f aca="false">IF(K145="","",MAX(0,MIN(K145,Q145-SUMIFS($K$5:$K144,$A$5:$A144,A145,$B$5:$B144,B145))))</f>
        <v/>
      </c>
      <c r="M145" s="13" t="str">
        <f aca="false">IF(K145="","",K145-L145)</f>
        <v/>
      </c>
      <c r="N145" s="14" t="str">
        <f aca="false">IF(K145="","",ROUND(L145*IFERROR(N(INDEX(Paramètres!$C$9:$C$38,MATCH(B145,Paramètres!$A$9:$A$38,0))),0)+M145*R145,2))</f>
        <v/>
      </c>
      <c r="O145" s="5" t="str">
        <f aca="false">IF(K145="","",IF(N(A145)=0,"Date à saisir",IF(WEEKDAY(A145,2)&lt;&gt;1,"Date : saisir un lundi",IF(COUNTIF(Paramètres!$A$9:$A$38,B145)=0,"Salarié hors liste",IF(COUNTIF(Paramètres!$F$9:$F$38,C145)=0,"Chantier hors liste",IF(MAX(D145:J145)&gt;Paramètres!$B$5,"Journée au-delà du seuil d'alerte",IF(SUMIFS($K$5:$K144,$A$5:$A144,A145,$B$5:$B144,B145)+K145&gt;Paramètres!$B$6,"Semaine au-delà du seuil d'alerte","OK")))))))</f>
        <v/>
      </c>
      <c r="P145" s="3"/>
      <c r="Q145" s="0" t="str">
        <f aca="false">IF(B145="","",IF(IFERROR(N(INDEX(Paramètres!$B$9:$B$38,MATCH(B145,Paramètres!$A$9:$A$38,0))),0)&gt;0,INDEX(Paramètres!$B$9:$B$38,MATCH(B145,Paramètres!$A$9:$A$38,0)),Paramètres!$B$4))</f>
        <v/>
      </c>
      <c r="R145" s="0" t="n">
        <f aca="false">IF(B145="",0,IF(IFERROR(N(INDEX(Paramètres!$D$9:$D$38,MATCH(B145,Paramètres!$A$9:$A$38,0))),0)&gt;0,INDEX(Paramètres!$D$9:$D$38,MATCH(B145,Paramètres!$A$9:$A$38,0)),IFERROR(N(INDEX(Paramètres!$C$9:$C$38,MATCH(B145,Paramètres!$A$9:$A$38,0))),0)))</f>
        <v>0</v>
      </c>
      <c r="S145" s="0" t="str">
        <f aca="false">IF(OR(A145="",B145=""),"",B145&amp;"|"&amp;N(A145)&amp;"|"&amp;COUNTIFS($A$6:A145,A145,$B$6:B145,B145))</f>
        <v/>
      </c>
    </row>
    <row r="146" customFormat="false" ht="15" hidden="false" customHeight="false" outlineLevel="0" collapsed="false">
      <c r="A146" s="11"/>
      <c r="B146" s="3"/>
      <c r="C146" s="3"/>
      <c r="D146" s="12"/>
      <c r="E146" s="12"/>
      <c r="F146" s="12"/>
      <c r="G146" s="12"/>
      <c r="H146" s="12"/>
      <c r="I146" s="12"/>
      <c r="J146" s="12"/>
      <c r="K146" s="13" t="str">
        <f aca="false">IF(OR(B146="",COUNT(D146:J146)=0),"",SUM(D146:J146))</f>
        <v/>
      </c>
      <c r="L146" s="13" t="str">
        <f aca="false">IF(K146="","",MAX(0,MIN(K146,Q146-SUMIFS($K$5:$K145,$A$5:$A145,A146,$B$5:$B145,B146))))</f>
        <v/>
      </c>
      <c r="M146" s="13" t="str">
        <f aca="false">IF(K146="","",K146-L146)</f>
        <v/>
      </c>
      <c r="N146" s="14" t="str">
        <f aca="false">IF(K146="","",ROUND(L146*IFERROR(N(INDEX(Paramètres!$C$9:$C$38,MATCH(B146,Paramètres!$A$9:$A$38,0))),0)+M146*R146,2))</f>
        <v/>
      </c>
      <c r="O146" s="5" t="str">
        <f aca="false">IF(K146="","",IF(N(A146)=0,"Date à saisir",IF(WEEKDAY(A146,2)&lt;&gt;1,"Date : saisir un lundi",IF(COUNTIF(Paramètres!$A$9:$A$38,B146)=0,"Salarié hors liste",IF(COUNTIF(Paramètres!$F$9:$F$38,C146)=0,"Chantier hors liste",IF(MAX(D146:J146)&gt;Paramètres!$B$5,"Journée au-delà du seuil d'alerte",IF(SUMIFS($K$5:$K145,$A$5:$A145,A146,$B$5:$B145,B146)+K146&gt;Paramètres!$B$6,"Semaine au-delà du seuil d'alerte","OK")))))))</f>
        <v/>
      </c>
      <c r="P146" s="3"/>
      <c r="Q146" s="0" t="str">
        <f aca="false">IF(B146="","",IF(IFERROR(N(INDEX(Paramètres!$B$9:$B$38,MATCH(B146,Paramètres!$A$9:$A$38,0))),0)&gt;0,INDEX(Paramètres!$B$9:$B$38,MATCH(B146,Paramètres!$A$9:$A$38,0)),Paramètres!$B$4))</f>
        <v/>
      </c>
      <c r="R146" s="0" t="n">
        <f aca="false">IF(B146="",0,IF(IFERROR(N(INDEX(Paramètres!$D$9:$D$38,MATCH(B146,Paramètres!$A$9:$A$38,0))),0)&gt;0,INDEX(Paramètres!$D$9:$D$38,MATCH(B146,Paramètres!$A$9:$A$38,0)),IFERROR(N(INDEX(Paramètres!$C$9:$C$38,MATCH(B146,Paramètres!$A$9:$A$38,0))),0)))</f>
        <v>0</v>
      </c>
      <c r="S146" s="0" t="str">
        <f aca="false">IF(OR(A146="",B146=""),"",B146&amp;"|"&amp;N(A146)&amp;"|"&amp;COUNTIFS($A$6:A146,A146,$B$6:B146,B146))</f>
        <v/>
      </c>
    </row>
    <row r="147" customFormat="false" ht="15" hidden="false" customHeight="false" outlineLevel="0" collapsed="false">
      <c r="A147" s="11"/>
      <c r="B147" s="3"/>
      <c r="C147" s="3"/>
      <c r="D147" s="12"/>
      <c r="E147" s="12"/>
      <c r="F147" s="12"/>
      <c r="G147" s="12"/>
      <c r="H147" s="12"/>
      <c r="I147" s="12"/>
      <c r="J147" s="12"/>
      <c r="K147" s="13" t="str">
        <f aca="false">IF(OR(B147="",COUNT(D147:J147)=0),"",SUM(D147:J147))</f>
        <v/>
      </c>
      <c r="L147" s="13" t="str">
        <f aca="false">IF(K147="","",MAX(0,MIN(K147,Q147-SUMIFS($K$5:$K146,$A$5:$A146,A147,$B$5:$B146,B147))))</f>
        <v/>
      </c>
      <c r="M147" s="13" t="str">
        <f aca="false">IF(K147="","",K147-L147)</f>
        <v/>
      </c>
      <c r="N147" s="14" t="str">
        <f aca="false">IF(K147="","",ROUND(L147*IFERROR(N(INDEX(Paramètres!$C$9:$C$38,MATCH(B147,Paramètres!$A$9:$A$38,0))),0)+M147*R147,2))</f>
        <v/>
      </c>
      <c r="O147" s="5" t="str">
        <f aca="false">IF(K147="","",IF(N(A147)=0,"Date à saisir",IF(WEEKDAY(A147,2)&lt;&gt;1,"Date : saisir un lundi",IF(COUNTIF(Paramètres!$A$9:$A$38,B147)=0,"Salarié hors liste",IF(COUNTIF(Paramètres!$F$9:$F$38,C147)=0,"Chantier hors liste",IF(MAX(D147:J147)&gt;Paramètres!$B$5,"Journée au-delà du seuil d'alerte",IF(SUMIFS($K$5:$K146,$A$5:$A146,A147,$B$5:$B146,B147)+K147&gt;Paramètres!$B$6,"Semaine au-delà du seuil d'alerte","OK")))))))</f>
        <v/>
      </c>
      <c r="P147" s="3"/>
      <c r="Q147" s="0" t="str">
        <f aca="false">IF(B147="","",IF(IFERROR(N(INDEX(Paramètres!$B$9:$B$38,MATCH(B147,Paramètres!$A$9:$A$38,0))),0)&gt;0,INDEX(Paramètres!$B$9:$B$38,MATCH(B147,Paramètres!$A$9:$A$38,0)),Paramètres!$B$4))</f>
        <v/>
      </c>
      <c r="R147" s="0" t="n">
        <f aca="false">IF(B147="",0,IF(IFERROR(N(INDEX(Paramètres!$D$9:$D$38,MATCH(B147,Paramètres!$A$9:$A$38,0))),0)&gt;0,INDEX(Paramètres!$D$9:$D$38,MATCH(B147,Paramètres!$A$9:$A$38,0)),IFERROR(N(INDEX(Paramètres!$C$9:$C$38,MATCH(B147,Paramètres!$A$9:$A$38,0))),0)))</f>
        <v>0</v>
      </c>
      <c r="S147" s="0" t="str">
        <f aca="false">IF(OR(A147="",B147=""),"",B147&amp;"|"&amp;N(A147)&amp;"|"&amp;COUNTIFS($A$6:A147,A147,$B$6:B147,B147))</f>
        <v/>
      </c>
    </row>
    <row r="148" customFormat="false" ht="15" hidden="false" customHeight="false" outlineLevel="0" collapsed="false">
      <c r="A148" s="11"/>
      <c r="B148" s="3"/>
      <c r="C148" s="3"/>
      <c r="D148" s="12"/>
      <c r="E148" s="12"/>
      <c r="F148" s="12"/>
      <c r="G148" s="12"/>
      <c r="H148" s="12"/>
      <c r="I148" s="12"/>
      <c r="J148" s="12"/>
      <c r="K148" s="13" t="str">
        <f aca="false">IF(OR(B148="",COUNT(D148:J148)=0),"",SUM(D148:J148))</f>
        <v/>
      </c>
      <c r="L148" s="13" t="str">
        <f aca="false">IF(K148="","",MAX(0,MIN(K148,Q148-SUMIFS($K$5:$K147,$A$5:$A147,A148,$B$5:$B147,B148))))</f>
        <v/>
      </c>
      <c r="M148" s="13" t="str">
        <f aca="false">IF(K148="","",K148-L148)</f>
        <v/>
      </c>
      <c r="N148" s="14" t="str">
        <f aca="false">IF(K148="","",ROUND(L148*IFERROR(N(INDEX(Paramètres!$C$9:$C$38,MATCH(B148,Paramètres!$A$9:$A$38,0))),0)+M148*R148,2))</f>
        <v/>
      </c>
      <c r="O148" s="5" t="str">
        <f aca="false">IF(K148="","",IF(N(A148)=0,"Date à saisir",IF(WEEKDAY(A148,2)&lt;&gt;1,"Date : saisir un lundi",IF(COUNTIF(Paramètres!$A$9:$A$38,B148)=0,"Salarié hors liste",IF(COUNTIF(Paramètres!$F$9:$F$38,C148)=0,"Chantier hors liste",IF(MAX(D148:J148)&gt;Paramètres!$B$5,"Journée au-delà du seuil d'alerte",IF(SUMIFS($K$5:$K147,$A$5:$A147,A148,$B$5:$B147,B148)+K148&gt;Paramètres!$B$6,"Semaine au-delà du seuil d'alerte","OK")))))))</f>
        <v/>
      </c>
      <c r="P148" s="3"/>
      <c r="Q148" s="0" t="str">
        <f aca="false">IF(B148="","",IF(IFERROR(N(INDEX(Paramètres!$B$9:$B$38,MATCH(B148,Paramètres!$A$9:$A$38,0))),0)&gt;0,INDEX(Paramètres!$B$9:$B$38,MATCH(B148,Paramètres!$A$9:$A$38,0)),Paramètres!$B$4))</f>
        <v/>
      </c>
      <c r="R148" s="0" t="n">
        <f aca="false">IF(B148="",0,IF(IFERROR(N(INDEX(Paramètres!$D$9:$D$38,MATCH(B148,Paramètres!$A$9:$A$38,0))),0)&gt;0,INDEX(Paramètres!$D$9:$D$38,MATCH(B148,Paramètres!$A$9:$A$38,0)),IFERROR(N(INDEX(Paramètres!$C$9:$C$38,MATCH(B148,Paramètres!$A$9:$A$38,0))),0)))</f>
        <v>0</v>
      </c>
      <c r="S148" s="0" t="str">
        <f aca="false">IF(OR(A148="",B148=""),"",B148&amp;"|"&amp;N(A148)&amp;"|"&amp;COUNTIFS($A$6:A148,A148,$B$6:B148,B148))</f>
        <v/>
      </c>
    </row>
    <row r="149" customFormat="false" ht="15" hidden="false" customHeight="false" outlineLevel="0" collapsed="false">
      <c r="A149" s="11"/>
      <c r="B149" s="3"/>
      <c r="C149" s="3"/>
      <c r="D149" s="12"/>
      <c r="E149" s="12"/>
      <c r="F149" s="12"/>
      <c r="G149" s="12"/>
      <c r="H149" s="12"/>
      <c r="I149" s="12"/>
      <c r="J149" s="12"/>
      <c r="K149" s="13" t="str">
        <f aca="false">IF(OR(B149="",COUNT(D149:J149)=0),"",SUM(D149:J149))</f>
        <v/>
      </c>
      <c r="L149" s="13" t="str">
        <f aca="false">IF(K149="","",MAX(0,MIN(K149,Q149-SUMIFS($K$5:$K148,$A$5:$A148,A149,$B$5:$B148,B149))))</f>
        <v/>
      </c>
      <c r="M149" s="13" t="str">
        <f aca="false">IF(K149="","",K149-L149)</f>
        <v/>
      </c>
      <c r="N149" s="14" t="str">
        <f aca="false">IF(K149="","",ROUND(L149*IFERROR(N(INDEX(Paramètres!$C$9:$C$38,MATCH(B149,Paramètres!$A$9:$A$38,0))),0)+M149*R149,2))</f>
        <v/>
      </c>
      <c r="O149" s="5" t="str">
        <f aca="false">IF(K149="","",IF(N(A149)=0,"Date à saisir",IF(WEEKDAY(A149,2)&lt;&gt;1,"Date : saisir un lundi",IF(COUNTIF(Paramètres!$A$9:$A$38,B149)=0,"Salarié hors liste",IF(COUNTIF(Paramètres!$F$9:$F$38,C149)=0,"Chantier hors liste",IF(MAX(D149:J149)&gt;Paramètres!$B$5,"Journée au-delà du seuil d'alerte",IF(SUMIFS($K$5:$K148,$A$5:$A148,A149,$B$5:$B148,B149)+K149&gt;Paramètres!$B$6,"Semaine au-delà du seuil d'alerte","OK")))))))</f>
        <v/>
      </c>
      <c r="P149" s="3"/>
      <c r="Q149" s="0" t="str">
        <f aca="false">IF(B149="","",IF(IFERROR(N(INDEX(Paramètres!$B$9:$B$38,MATCH(B149,Paramètres!$A$9:$A$38,0))),0)&gt;0,INDEX(Paramètres!$B$9:$B$38,MATCH(B149,Paramètres!$A$9:$A$38,0)),Paramètres!$B$4))</f>
        <v/>
      </c>
      <c r="R149" s="0" t="n">
        <f aca="false">IF(B149="",0,IF(IFERROR(N(INDEX(Paramètres!$D$9:$D$38,MATCH(B149,Paramètres!$A$9:$A$38,0))),0)&gt;0,INDEX(Paramètres!$D$9:$D$38,MATCH(B149,Paramètres!$A$9:$A$38,0)),IFERROR(N(INDEX(Paramètres!$C$9:$C$38,MATCH(B149,Paramètres!$A$9:$A$38,0))),0)))</f>
        <v>0</v>
      </c>
      <c r="S149" s="0" t="str">
        <f aca="false">IF(OR(A149="",B149=""),"",B149&amp;"|"&amp;N(A149)&amp;"|"&amp;COUNTIFS($A$6:A149,A149,$B$6:B149,B149))</f>
        <v/>
      </c>
    </row>
    <row r="150" customFormat="false" ht="15" hidden="false" customHeight="false" outlineLevel="0" collapsed="false">
      <c r="A150" s="11"/>
      <c r="B150" s="3"/>
      <c r="C150" s="3"/>
      <c r="D150" s="12"/>
      <c r="E150" s="12"/>
      <c r="F150" s="12"/>
      <c r="G150" s="12"/>
      <c r="H150" s="12"/>
      <c r="I150" s="12"/>
      <c r="J150" s="12"/>
      <c r="K150" s="13" t="str">
        <f aca="false">IF(OR(B150="",COUNT(D150:J150)=0),"",SUM(D150:J150))</f>
        <v/>
      </c>
      <c r="L150" s="13" t="str">
        <f aca="false">IF(K150="","",MAX(0,MIN(K150,Q150-SUMIFS($K$5:$K149,$A$5:$A149,A150,$B$5:$B149,B150))))</f>
        <v/>
      </c>
      <c r="M150" s="13" t="str">
        <f aca="false">IF(K150="","",K150-L150)</f>
        <v/>
      </c>
      <c r="N150" s="14" t="str">
        <f aca="false">IF(K150="","",ROUND(L150*IFERROR(N(INDEX(Paramètres!$C$9:$C$38,MATCH(B150,Paramètres!$A$9:$A$38,0))),0)+M150*R150,2))</f>
        <v/>
      </c>
      <c r="O150" s="5" t="str">
        <f aca="false">IF(K150="","",IF(N(A150)=0,"Date à saisir",IF(WEEKDAY(A150,2)&lt;&gt;1,"Date : saisir un lundi",IF(COUNTIF(Paramètres!$A$9:$A$38,B150)=0,"Salarié hors liste",IF(COUNTIF(Paramètres!$F$9:$F$38,C150)=0,"Chantier hors liste",IF(MAX(D150:J150)&gt;Paramètres!$B$5,"Journée au-delà du seuil d'alerte",IF(SUMIFS($K$5:$K149,$A$5:$A149,A150,$B$5:$B149,B150)+K150&gt;Paramètres!$B$6,"Semaine au-delà du seuil d'alerte","OK")))))))</f>
        <v/>
      </c>
      <c r="P150" s="3"/>
      <c r="Q150" s="0" t="str">
        <f aca="false">IF(B150="","",IF(IFERROR(N(INDEX(Paramètres!$B$9:$B$38,MATCH(B150,Paramètres!$A$9:$A$38,0))),0)&gt;0,INDEX(Paramètres!$B$9:$B$38,MATCH(B150,Paramètres!$A$9:$A$38,0)),Paramètres!$B$4))</f>
        <v/>
      </c>
      <c r="R150" s="0" t="n">
        <f aca="false">IF(B150="",0,IF(IFERROR(N(INDEX(Paramètres!$D$9:$D$38,MATCH(B150,Paramètres!$A$9:$A$38,0))),0)&gt;0,INDEX(Paramètres!$D$9:$D$38,MATCH(B150,Paramètres!$A$9:$A$38,0)),IFERROR(N(INDEX(Paramètres!$C$9:$C$38,MATCH(B150,Paramètres!$A$9:$A$38,0))),0)))</f>
        <v>0</v>
      </c>
      <c r="S150" s="0" t="str">
        <f aca="false">IF(OR(A150="",B150=""),"",B150&amp;"|"&amp;N(A150)&amp;"|"&amp;COUNTIFS($A$6:A150,A150,$B$6:B150,B150))</f>
        <v/>
      </c>
    </row>
    <row r="151" customFormat="false" ht="15" hidden="false" customHeight="false" outlineLevel="0" collapsed="false">
      <c r="A151" s="11"/>
      <c r="B151" s="3"/>
      <c r="C151" s="3"/>
      <c r="D151" s="12"/>
      <c r="E151" s="12"/>
      <c r="F151" s="12"/>
      <c r="G151" s="12"/>
      <c r="H151" s="12"/>
      <c r="I151" s="12"/>
      <c r="J151" s="12"/>
      <c r="K151" s="13" t="str">
        <f aca="false">IF(OR(B151="",COUNT(D151:J151)=0),"",SUM(D151:J151))</f>
        <v/>
      </c>
      <c r="L151" s="13" t="str">
        <f aca="false">IF(K151="","",MAX(0,MIN(K151,Q151-SUMIFS($K$5:$K150,$A$5:$A150,A151,$B$5:$B150,B151))))</f>
        <v/>
      </c>
      <c r="M151" s="13" t="str">
        <f aca="false">IF(K151="","",K151-L151)</f>
        <v/>
      </c>
      <c r="N151" s="14" t="str">
        <f aca="false">IF(K151="","",ROUND(L151*IFERROR(N(INDEX(Paramètres!$C$9:$C$38,MATCH(B151,Paramètres!$A$9:$A$38,0))),0)+M151*R151,2))</f>
        <v/>
      </c>
      <c r="O151" s="5" t="str">
        <f aca="false">IF(K151="","",IF(N(A151)=0,"Date à saisir",IF(WEEKDAY(A151,2)&lt;&gt;1,"Date : saisir un lundi",IF(COUNTIF(Paramètres!$A$9:$A$38,B151)=0,"Salarié hors liste",IF(COUNTIF(Paramètres!$F$9:$F$38,C151)=0,"Chantier hors liste",IF(MAX(D151:J151)&gt;Paramètres!$B$5,"Journée au-delà du seuil d'alerte",IF(SUMIFS($K$5:$K150,$A$5:$A150,A151,$B$5:$B150,B151)+K151&gt;Paramètres!$B$6,"Semaine au-delà du seuil d'alerte","OK")))))))</f>
        <v/>
      </c>
      <c r="P151" s="3"/>
      <c r="Q151" s="0" t="str">
        <f aca="false">IF(B151="","",IF(IFERROR(N(INDEX(Paramètres!$B$9:$B$38,MATCH(B151,Paramètres!$A$9:$A$38,0))),0)&gt;0,INDEX(Paramètres!$B$9:$B$38,MATCH(B151,Paramètres!$A$9:$A$38,0)),Paramètres!$B$4))</f>
        <v/>
      </c>
      <c r="R151" s="0" t="n">
        <f aca="false">IF(B151="",0,IF(IFERROR(N(INDEX(Paramètres!$D$9:$D$38,MATCH(B151,Paramètres!$A$9:$A$38,0))),0)&gt;0,INDEX(Paramètres!$D$9:$D$38,MATCH(B151,Paramètres!$A$9:$A$38,0)),IFERROR(N(INDEX(Paramètres!$C$9:$C$38,MATCH(B151,Paramètres!$A$9:$A$38,0))),0)))</f>
        <v>0</v>
      </c>
      <c r="S151" s="0" t="str">
        <f aca="false">IF(OR(A151="",B151=""),"",B151&amp;"|"&amp;N(A151)&amp;"|"&amp;COUNTIFS($A$6:A151,A151,$B$6:B151,B151))</f>
        <v/>
      </c>
    </row>
    <row r="152" customFormat="false" ht="15" hidden="false" customHeight="false" outlineLevel="0" collapsed="false">
      <c r="A152" s="11"/>
      <c r="B152" s="3"/>
      <c r="C152" s="3"/>
      <c r="D152" s="12"/>
      <c r="E152" s="12"/>
      <c r="F152" s="12"/>
      <c r="G152" s="12"/>
      <c r="H152" s="12"/>
      <c r="I152" s="12"/>
      <c r="J152" s="12"/>
      <c r="K152" s="13" t="str">
        <f aca="false">IF(OR(B152="",COUNT(D152:J152)=0),"",SUM(D152:J152))</f>
        <v/>
      </c>
      <c r="L152" s="13" t="str">
        <f aca="false">IF(K152="","",MAX(0,MIN(K152,Q152-SUMIFS($K$5:$K151,$A$5:$A151,A152,$B$5:$B151,B152))))</f>
        <v/>
      </c>
      <c r="M152" s="13" t="str">
        <f aca="false">IF(K152="","",K152-L152)</f>
        <v/>
      </c>
      <c r="N152" s="14" t="str">
        <f aca="false">IF(K152="","",ROUND(L152*IFERROR(N(INDEX(Paramètres!$C$9:$C$38,MATCH(B152,Paramètres!$A$9:$A$38,0))),0)+M152*R152,2))</f>
        <v/>
      </c>
      <c r="O152" s="5" t="str">
        <f aca="false">IF(K152="","",IF(N(A152)=0,"Date à saisir",IF(WEEKDAY(A152,2)&lt;&gt;1,"Date : saisir un lundi",IF(COUNTIF(Paramètres!$A$9:$A$38,B152)=0,"Salarié hors liste",IF(COUNTIF(Paramètres!$F$9:$F$38,C152)=0,"Chantier hors liste",IF(MAX(D152:J152)&gt;Paramètres!$B$5,"Journée au-delà du seuil d'alerte",IF(SUMIFS($K$5:$K151,$A$5:$A151,A152,$B$5:$B151,B152)+K152&gt;Paramètres!$B$6,"Semaine au-delà du seuil d'alerte","OK")))))))</f>
        <v/>
      </c>
      <c r="P152" s="3"/>
      <c r="Q152" s="0" t="str">
        <f aca="false">IF(B152="","",IF(IFERROR(N(INDEX(Paramètres!$B$9:$B$38,MATCH(B152,Paramètres!$A$9:$A$38,0))),0)&gt;0,INDEX(Paramètres!$B$9:$B$38,MATCH(B152,Paramètres!$A$9:$A$38,0)),Paramètres!$B$4))</f>
        <v/>
      </c>
      <c r="R152" s="0" t="n">
        <f aca="false">IF(B152="",0,IF(IFERROR(N(INDEX(Paramètres!$D$9:$D$38,MATCH(B152,Paramètres!$A$9:$A$38,0))),0)&gt;0,INDEX(Paramètres!$D$9:$D$38,MATCH(B152,Paramètres!$A$9:$A$38,0)),IFERROR(N(INDEX(Paramètres!$C$9:$C$38,MATCH(B152,Paramètres!$A$9:$A$38,0))),0)))</f>
        <v>0</v>
      </c>
      <c r="S152" s="0" t="str">
        <f aca="false">IF(OR(A152="",B152=""),"",B152&amp;"|"&amp;N(A152)&amp;"|"&amp;COUNTIFS($A$6:A152,A152,$B$6:B152,B152))</f>
        <v/>
      </c>
    </row>
    <row r="153" customFormat="false" ht="15" hidden="false" customHeight="false" outlineLevel="0" collapsed="false">
      <c r="A153" s="11"/>
      <c r="B153" s="3"/>
      <c r="C153" s="3"/>
      <c r="D153" s="12"/>
      <c r="E153" s="12"/>
      <c r="F153" s="12"/>
      <c r="G153" s="12"/>
      <c r="H153" s="12"/>
      <c r="I153" s="12"/>
      <c r="J153" s="12"/>
      <c r="K153" s="13" t="str">
        <f aca="false">IF(OR(B153="",COUNT(D153:J153)=0),"",SUM(D153:J153))</f>
        <v/>
      </c>
      <c r="L153" s="13" t="str">
        <f aca="false">IF(K153="","",MAX(0,MIN(K153,Q153-SUMIFS($K$5:$K152,$A$5:$A152,A153,$B$5:$B152,B153))))</f>
        <v/>
      </c>
      <c r="M153" s="13" t="str">
        <f aca="false">IF(K153="","",K153-L153)</f>
        <v/>
      </c>
      <c r="N153" s="14" t="str">
        <f aca="false">IF(K153="","",ROUND(L153*IFERROR(N(INDEX(Paramètres!$C$9:$C$38,MATCH(B153,Paramètres!$A$9:$A$38,0))),0)+M153*R153,2))</f>
        <v/>
      </c>
      <c r="O153" s="5" t="str">
        <f aca="false">IF(K153="","",IF(N(A153)=0,"Date à saisir",IF(WEEKDAY(A153,2)&lt;&gt;1,"Date : saisir un lundi",IF(COUNTIF(Paramètres!$A$9:$A$38,B153)=0,"Salarié hors liste",IF(COUNTIF(Paramètres!$F$9:$F$38,C153)=0,"Chantier hors liste",IF(MAX(D153:J153)&gt;Paramètres!$B$5,"Journée au-delà du seuil d'alerte",IF(SUMIFS($K$5:$K152,$A$5:$A152,A153,$B$5:$B152,B153)+K153&gt;Paramètres!$B$6,"Semaine au-delà du seuil d'alerte","OK")))))))</f>
        <v/>
      </c>
      <c r="P153" s="3"/>
      <c r="Q153" s="0" t="str">
        <f aca="false">IF(B153="","",IF(IFERROR(N(INDEX(Paramètres!$B$9:$B$38,MATCH(B153,Paramètres!$A$9:$A$38,0))),0)&gt;0,INDEX(Paramètres!$B$9:$B$38,MATCH(B153,Paramètres!$A$9:$A$38,0)),Paramètres!$B$4))</f>
        <v/>
      </c>
      <c r="R153" s="0" t="n">
        <f aca="false">IF(B153="",0,IF(IFERROR(N(INDEX(Paramètres!$D$9:$D$38,MATCH(B153,Paramètres!$A$9:$A$38,0))),0)&gt;0,INDEX(Paramètres!$D$9:$D$38,MATCH(B153,Paramètres!$A$9:$A$38,0)),IFERROR(N(INDEX(Paramètres!$C$9:$C$38,MATCH(B153,Paramètres!$A$9:$A$38,0))),0)))</f>
        <v>0</v>
      </c>
      <c r="S153" s="0" t="str">
        <f aca="false">IF(OR(A153="",B153=""),"",B153&amp;"|"&amp;N(A153)&amp;"|"&amp;COUNTIFS($A$6:A153,A153,$B$6:B153,B153))</f>
        <v/>
      </c>
    </row>
    <row r="154" customFormat="false" ht="15" hidden="false" customHeight="false" outlineLevel="0" collapsed="false">
      <c r="A154" s="11"/>
      <c r="B154" s="3"/>
      <c r="C154" s="3"/>
      <c r="D154" s="12"/>
      <c r="E154" s="12"/>
      <c r="F154" s="12"/>
      <c r="G154" s="12"/>
      <c r="H154" s="12"/>
      <c r="I154" s="12"/>
      <c r="J154" s="12"/>
      <c r="K154" s="13" t="str">
        <f aca="false">IF(OR(B154="",COUNT(D154:J154)=0),"",SUM(D154:J154))</f>
        <v/>
      </c>
      <c r="L154" s="13" t="str">
        <f aca="false">IF(K154="","",MAX(0,MIN(K154,Q154-SUMIFS($K$5:$K153,$A$5:$A153,A154,$B$5:$B153,B154))))</f>
        <v/>
      </c>
      <c r="M154" s="13" t="str">
        <f aca="false">IF(K154="","",K154-L154)</f>
        <v/>
      </c>
      <c r="N154" s="14" t="str">
        <f aca="false">IF(K154="","",ROUND(L154*IFERROR(N(INDEX(Paramètres!$C$9:$C$38,MATCH(B154,Paramètres!$A$9:$A$38,0))),0)+M154*R154,2))</f>
        <v/>
      </c>
      <c r="O154" s="5" t="str">
        <f aca="false">IF(K154="","",IF(N(A154)=0,"Date à saisir",IF(WEEKDAY(A154,2)&lt;&gt;1,"Date : saisir un lundi",IF(COUNTIF(Paramètres!$A$9:$A$38,B154)=0,"Salarié hors liste",IF(COUNTIF(Paramètres!$F$9:$F$38,C154)=0,"Chantier hors liste",IF(MAX(D154:J154)&gt;Paramètres!$B$5,"Journée au-delà du seuil d'alerte",IF(SUMIFS($K$5:$K153,$A$5:$A153,A154,$B$5:$B153,B154)+K154&gt;Paramètres!$B$6,"Semaine au-delà du seuil d'alerte","OK")))))))</f>
        <v/>
      </c>
      <c r="P154" s="3"/>
      <c r="Q154" s="0" t="str">
        <f aca="false">IF(B154="","",IF(IFERROR(N(INDEX(Paramètres!$B$9:$B$38,MATCH(B154,Paramètres!$A$9:$A$38,0))),0)&gt;0,INDEX(Paramètres!$B$9:$B$38,MATCH(B154,Paramètres!$A$9:$A$38,0)),Paramètres!$B$4))</f>
        <v/>
      </c>
      <c r="R154" s="0" t="n">
        <f aca="false">IF(B154="",0,IF(IFERROR(N(INDEX(Paramètres!$D$9:$D$38,MATCH(B154,Paramètres!$A$9:$A$38,0))),0)&gt;0,INDEX(Paramètres!$D$9:$D$38,MATCH(B154,Paramètres!$A$9:$A$38,0)),IFERROR(N(INDEX(Paramètres!$C$9:$C$38,MATCH(B154,Paramètres!$A$9:$A$38,0))),0)))</f>
        <v>0</v>
      </c>
      <c r="S154" s="0" t="str">
        <f aca="false">IF(OR(A154="",B154=""),"",B154&amp;"|"&amp;N(A154)&amp;"|"&amp;COUNTIFS($A$6:A154,A154,$B$6:B154,B154))</f>
        <v/>
      </c>
    </row>
    <row r="155" customFormat="false" ht="15" hidden="false" customHeight="false" outlineLevel="0" collapsed="false">
      <c r="A155" s="11"/>
      <c r="B155" s="3"/>
      <c r="C155" s="3"/>
      <c r="D155" s="12"/>
      <c r="E155" s="12"/>
      <c r="F155" s="12"/>
      <c r="G155" s="12"/>
      <c r="H155" s="12"/>
      <c r="I155" s="12"/>
      <c r="J155" s="12"/>
      <c r="K155" s="13" t="str">
        <f aca="false">IF(OR(B155="",COUNT(D155:J155)=0),"",SUM(D155:J155))</f>
        <v/>
      </c>
      <c r="L155" s="13" t="str">
        <f aca="false">IF(K155="","",MAX(0,MIN(K155,Q155-SUMIFS($K$5:$K154,$A$5:$A154,A155,$B$5:$B154,B155))))</f>
        <v/>
      </c>
      <c r="M155" s="13" t="str">
        <f aca="false">IF(K155="","",K155-L155)</f>
        <v/>
      </c>
      <c r="N155" s="14" t="str">
        <f aca="false">IF(K155="","",ROUND(L155*IFERROR(N(INDEX(Paramètres!$C$9:$C$38,MATCH(B155,Paramètres!$A$9:$A$38,0))),0)+M155*R155,2))</f>
        <v/>
      </c>
      <c r="O155" s="5" t="str">
        <f aca="false">IF(K155="","",IF(N(A155)=0,"Date à saisir",IF(WEEKDAY(A155,2)&lt;&gt;1,"Date : saisir un lundi",IF(COUNTIF(Paramètres!$A$9:$A$38,B155)=0,"Salarié hors liste",IF(COUNTIF(Paramètres!$F$9:$F$38,C155)=0,"Chantier hors liste",IF(MAX(D155:J155)&gt;Paramètres!$B$5,"Journée au-delà du seuil d'alerte",IF(SUMIFS($K$5:$K154,$A$5:$A154,A155,$B$5:$B154,B155)+K155&gt;Paramètres!$B$6,"Semaine au-delà du seuil d'alerte","OK")))))))</f>
        <v/>
      </c>
      <c r="P155" s="3"/>
      <c r="Q155" s="0" t="str">
        <f aca="false">IF(B155="","",IF(IFERROR(N(INDEX(Paramètres!$B$9:$B$38,MATCH(B155,Paramètres!$A$9:$A$38,0))),0)&gt;0,INDEX(Paramètres!$B$9:$B$38,MATCH(B155,Paramètres!$A$9:$A$38,0)),Paramètres!$B$4))</f>
        <v/>
      </c>
      <c r="R155" s="0" t="n">
        <f aca="false">IF(B155="",0,IF(IFERROR(N(INDEX(Paramètres!$D$9:$D$38,MATCH(B155,Paramètres!$A$9:$A$38,0))),0)&gt;0,INDEX(Paramètres!$D$9:$D$38,MATCH(B155,Paramètres!$A$9:$A$38,0)),IFERROR(N(INDEX(Paramètres!$C$9:$C$38,MATCH(B155,Paramètres!$A$9:$A$38,0))),0)))</f>
        <v>0</v>
      </c>
      <c r="S155" s="0" t="str">
        <f aca="false">IF(OR(A155="",B155=""),"",B155&amp;"|"&amp;N(A155)&amp;"|"&amp;COUNTIFS($A$6:A155,A155,$B$6:B155,B155))</f>
        <v/>
      </c>
    </row>
    <row r="156" customFormat="false" ht="15" hidden="false" customHeight="false" outlineLevel="0" collapsed="false">
      <c r="A156" s="11"/>
      <c r="B156" s="3"/>
      <c r="C156" s="3"/>
      <c r="D156" s="12"/>
      <c r="E156" s="12"/>
      <c r="F156" s="12"/>
      <c r="G156" s="12"/>
      <c r="H156" s="12"/>
      <c r="I156" s="12"/>
      <c r="J156" s="12"/>
      <c r="K156" s="13" t="str">
        <f aca="false">IF(OR(B156="",COUNT(D156:J156)=0),"",SUM(D156:J156))</f>
        <v/>
      </c>
      <c r="L156" s="13" t="str">
        <f aca="false">IF(K156="","",MAX(0,MIN(K156,Q156-SUMIFS($K$5:$K155,$A$5:$A155,A156,$B$5:$B155,B156))))</f>
        <v/>
      </c>
      <c r="M156" s="13" t="str">
        <f aca="false">IF(K156="","",K156-L156)</f>
        <v/>
      </c>
      <c r="N156" s="14" t="str">
        <f aca="false">IF(K156="","",ROUND(L156*IFERROR(N(INDEX(Paramètres!$C$9:$C$38,MATCH(B156,Paramètres!$A$9:$A$38,0))),0)+M156*R156,2))</f>
        <v/>
      </c>
      <c r="O156" s="5" t="str">
        <f aca="false">IF(K156="","",IF(N(A156)=0,"Date à saisir",IF(WEEKDAY(A156,2)&lt;&gt;1,"Date : saisir un lundi",IF(COUNTIF(Paramètres!$A$9:$A$38,B156)=0,"Salarié hors liste",IF(COUNTIF(Paramètres!$F$9:$F$38,C156)=0,"Chantier hors liste",IF(MAX(D156:J156)&gt;Paramètres!$B$5,"Journée au-delà du seuil d'alerte",IF(SUMIFS($K$5:$K155,$A$5:$A155,A156,$B$5:$B155,B156)+K156&gt;Paramètres!$B$6,"Semaine au-delà du seuil d'alerte","OK")))))))</f>
        <v/>
      </c>
      <c r="P156" s="3"/>
      <c r="Q156" s="0" t="str">
        <f aca="false">IF(B156="","",IF(IFERROR(N(INDEX(Paramètres!$B$9:$B$38,MATCH(B156,Paramètres!$A$9:$A$38,0))),0)&gt;0,INDEX(Paramètres!$B$9:$B$38,MATCH(B156,Paramètres!$A$9:$A$38,0)),Paramètres!$B$4))</f>
        <v/>
      </c>
      <c r="R156" s="0" t="n">
        <f aca="false">IF(B156="",0,IF(IFERROR(N(INDEX(Paramètres!$D$9:$D$38,MATCH(B156,Paramètres!$A$9:$A$38,0))),0)&gt;0,INDEX(Paramètres!$D$9:$D$38,MATCH(B156,Paramètres!$A$9:$A$38,0)),IFERROR(N(INDEX(Paramètres!$C$9:$C$38,MATCH(B156,Paramètres!$A$9:$A$38,0))),0)))</f>
        <v>0</v>
      </c>
      <c r="S156" s="0" t="str">
        <f aca="false">IF(OR(A156="",B156=""),"",B156&amp;"|"&amp;N(A156)&amp;"|"&amp;COUNTIFS($A$6:A156,A156,$B$6:B156,B156))</f>
        <v/>
      </c>
    </row>
    <row r="157" customFormat="false" ht="15" hidden="false" customHeight="false" outlineLevel="0" collapsed="false">
      <c r="A157" s="11"/>
      <c r="B157" s="3"/>
      <c r="C157" s="3"/>
      <c r="D157" s="12"/>
      <c r="E157" s="12"/>
      <c r="F157" s="12"/>
      <c r="G157" s="12"/>
      <c r="H157" s="12"/>
      <c r="I157" s="12"/>
      <c r="J157" s="12"/>
      <c r="K157" s="13" t="str">
        <f aca="false">IF(OR(B157="",COUNT(D157:J157)=0),"",SUM(D157:J157))</f>
        <v/>
      </c>
      <c r="L157" s="13" t="str">
        <f aca="false">IF(K157="","",MAX(0,MIN(K157,Q157-SUMIFS($K$5:$K156,$A$5:$A156,A157,$B$5:$B156,B157))))</f>
        <v/>
      </c>
      <c r="M157" s="13" t="str">
        <f aca="false">IF(K157="","",K157-L157)</f>
        <v/>
      </c>
      <c r="N157" s="14" t="str">
        <f aca="false">IF(K157="","",ROUND(L157*IFERROR(N(INDEX(Paramètres!$C$9:$C$38,MATCH(B157,Paramètres!$A$9:$A$38,0))),0)+M157*R157,2))</f>
        <v/>
      </c>
      <c r="O157" s="5" t="str">
        <f aca="false">IF(K157="","",IF(N(A157)=0,"Date à saisir",IF(WEEKDAY(A157,2)&lt;&gt;1,"Date : saisir un lundi",IF(COUNTIF(Paramètres!$A$9:$A$38,B157)=0,"Salarié hors liste",IF(COUNTIF(Paramètres!$F$9:$F$38,C157)=0,"Chantier hors liste",IF(MAX(D157:J157)&gt;Paramètres!$B$5,"Journée au-delà du seuil d'alerte",IF(SUMIFS($K$5:$K156,$A$5:$A156,A157,$B$5:$B156,B157)+K157&gt;Paramètres!$B$6,"Semaine au-delà du seuil d'alerte","OK")))))))</f>
        <v/>
      </c>
      <c r="P157" s="3"/>
      <c r="Q157" s="0" t="str">
        <f aca="false">IF(B157="","",IF(IFERROR(N(INDEX(Paramètres!$B$9:$B$38,MATCH(B157,Paramètres!$A$9:$A$38,0))),0)&gt;0,INDEX(Paramètres!$B$9:$B$38,MATCH(B157,Paramètres!$A$9:$A$38,0)),Paramètres!$B$4))</f>
        <v/>
      </c>
      <c r="R157" s="0" t="n">
        <f aca="false">IF(B157="",0,IF(IFERROR(N(INDEX(Paramètres!$D$9:$D$38,MATCH(B157,Paramètres!$A$9:$A$38,0))),0)&gt;0,INDEX(Paramètres!$D$9:$D$38,MATCH(B157,Paramètres!$A$9:$A$38,0)),IFERROR(N(INDEX(Paramètres!$C$9:$C$38,MATCH(B157,Paramètres!$A$9:$A$38,0))),0)))</f>
        <v>0</v>
      </c>
      <c r="S157" s="0" t="str">
        <f aca="false">IF(OR(A157="",B157=""),"",B157&amp;"|"&amp;N(A157)&amp;"|"&amp;COUNTIFS($A$6:A157,A157,$B$6:B157,B157))</f>
        <v/>
      </c>
    </row>
    <row r="158" customFormat="false" ht="15" hidden="false" customHeight="false" outlineLevel="0" collapsed="false">
      <c r="A158" s="11"/>
      <c r="B158" s="3"/>
      <c r="C158" s="3"/>
      <c r="D158" s="12"/>
      <c r="E158" s="12"/>
      <c r="F158" s="12"/>
      <c r="G158" s="12"/>
      <c r="H158" s="12"/>
      <c r="I158" s="12"/>
      <c r="J158" s="12"/>
      <c r="K158" s="13" t="str">
        <f aca="false">IF(OR(B158="",COUNT(D158:J158)=0),"",SUM(D158:J158))</f>
        <v/>
      </c>
      <c r="L158" s="13" t="str">
        <f aca="false">IF(K158="","",MAX(0,MIN(K158,Q158-SUMIFS($K$5:$K157,$A$5:$A157,A158,$B$5:$B157,B158))))</f>
        <v/>
      </c>
      <c r="M158" s="13" t="str">
        <f aca="false">IF(K158="","",K158-L158)</f>
        <v/>
      </c>
      <c r="N158" s="14" t="str">
        <f aca="false">IF(K158="","",ROUND(L158*IFERROR(N(INDEX(Paramètres!$C$9:$C$38,MATCH(B158,Paramètres!$A$9:$A$38,0))),0)+M158*R158,2))</f>
        <v/>
      </c>
      <c r="O158" s="5" t="str">
        <f aca="false">IF(K158="","",IF(N(A158)=0,"Date à saisir",IF(WEEKDAY(A158,2)&lt;&gt;1,"Date : saisir un lundi",IF(COUNTIF(Paramètres!$A$9:$A$38,B158)=0,"Salarié hors liste",IF(COUNTIF(Paramètres!$F$9:$F$38,C158)=0,"Chantier hors liste",IF(MAX(D158:J158)&gt;Paramètres!$B$5,"Journée au-delà du seuil d'alerte",IF(SUMIFS($K$5:$K157,$A$5:$A157,A158,$B$5:$B157,B158)+K158&gt;Paramètres!$B$6,"Semaine au-delà du seuil d'alerte","OK")))))))</f>
        <v/>
      </c>
      <c r="P158" s="3"/>
      <c r="Q158" s="0" t="str">
        <f aca="false">IF(B158="","",IF(IFERROR(N(INDEX(Paramètres!$B$9:$B$38,MATCH(B158,Paramètres!$A$9:$A$38,0))),0)&gt;0,INDEX(Paramètres!$B$9:$B$38,MATCH(B158,Paramètres!$A$9:$A$38,0)),Paramètres!$B$4))</f>
        <v/>
      </c>
      <c r="R158" s="0" t="n">
        <f aca="false">IF(B158="",0,IF(IFERROR(N(INDEX(Paramètres!$D$9:$D$38,MATCH(B158,Paramètres!$A$9:$A$38,0))),0)&gt;0,INDEX(Paramètres!$D$9:$D$38,MATCH(B158,Paramètres!$A$9:$A$38,0)),IFERROR(N(INDEX(Paramètres!$C$9:$C$38,MATCH(B158,Paramètres!$A$9:$A$38,0))),0)))</f>
        <v>0</v>
      </c>
      <c r="S158" s="0" t="str">
        <f aca="false">IF(OR(A158="",B158=""),"",B158&amp;"|"&amp;N(A158)&amp;"|"&amp;COUNTIFS($A$6:A158,A158,$B$6:B158,B158))</f>
        <v/>
      </c>
    </row>
    <row r="159" customFormat="false" ht="15" hidden="false" customHeight="false" outlineLevel="0" collapsed="false">
      <c r="A159" s="11"/>
      <c r="B159" s="3"/>
      <c r="C159" s="3"/>
      <c r="D159" s="12"/>
      <c r="E159" s="12"/>
      <c r="F159" s="12"/>
      <c r="G159" s="12"/>
      <c r="H159" s="12"/>
      <c r="I159" s="12"/>
      <c r="J159" s="12"/>
      <c r="K159" s="13" t="str">
        <f aca="false">IF(OR(B159="",COUNT(D159:J159)=0),"",SUM(D159:J159))</f>
        <v/>
      </c>
      <c r="L159" s="13" t="str">
        <f aca="false">IF(K159="","",MAX(0,MIN(K159,Q159-SUMIFS($K$5:$K158,$A$5:$A158,A159,$B$5:$B158,B159))))</f>
        <v/>
      </c>
      <c r="M159" s="13" t="str">
        <f aca="false">IF(K159="","",K159-L159)</f>
        <v/>
      </c>
      <c r="N159" s="14" t="str">
        <f aca="false">IF(K159="","",ROUND(L159*IFERROR(N(INDEX(Paramètres!$C$9:$C$38,MATCH(B159,Paramètres!$A$9:$A$38,0))),0)+M159*R159,2))</f>
        <v/>
      </c>
      <c r="O159" s="5" t="str">
        <f aca="false">IF(K159="","",IF(N(A159)=0,"Date à saisir",IF(WEEKDAY(A159,2)&lt;&gt;1,"Date : saisir un lundi",IF(COUNTIF(Paramètres!$A$9:$A$38,B159)=0,"Salarié hors liste",IF(COUNTIF(Paramètres!$F$9:$F$38,C159)=0,"Chantier hors liste",IF(MAX(D159:J159)&gt;Paramètres!$B$5,"Journée au-delà du seuil d'alerte",IF(SUMIFS($K$5:$K158,$A$5:$A158,A159,$B$5:$B158,B159)+K159&gt;Paramètres!$B$6,"Semaine au-delà du seuil d'alerte","OK")))))))</f>
        <v/>
      </c>
      <c r="P159" s="3"/>
      <c r="Q159" s="0" t="str">
        <f aca="false">IF(B159="","",IF(IFERROR(N(INDEX(Paramètres!$B$9:$B$38,MATCH(B159,Paramètres!$A$9:$A$38,0))),0)&gt;0,INDEX(Paramètres!$B$9:$B$38,MATCH(B159,Paramètres!$A$9:$A$38,0)),Paramètres!$B$4))</f>
        <v/>
      </c>
      <c r="R159" s="0" t="n">
        <f aca="false">IF(B159="",0,IF(IFERROR(N(INDEX(Paramètres!$D$9:$D$38,MATCH(B159,Paramètres!$A$9:$A$38,0))),0)&gt;0,INDEX(Paramètres!$D$9:$D$38,MATCH(B159,Paramètres!$A$9:$A$38,0)),IFERROR(N(INDEX(Paramètres!$C$9:$C$38,MATCH(B159,Paramètres!$A$9:$A$38,0))),0)))</f>
        <v>0</v>
      </c>
      <c r="S159" s="0" t="str">
        <f aca="false">IF(OR(A159="",B159=""),"",B159&amp;"|"&amp;N(A159)&amp;"|"&amp;COUNTIFS($A$6:A159,A159,$B$6:B159,B159))</f>
        <v/>
      </c>
    </row>
    <row r="160" customFormat="false" ht="15" hidden="false" customHeight="false" outlineLevel="0" collapsed="false">
      <c r="A160" s="11"/>
      <c r="B160" s="3"/>
      <c r="C160" s="3"/>
      <c r="D160" s="12"/>
      <c r="E160" s="12"/>
      <c r="F160" s="12"/>
      <c r="G160" s="12"/>
      <c r="H160" s="12"/>
      <c r="I160" s="12"/>
      <c r="J160" s="12"/>
      <c r="K160" s="13" t="str">
        <f aca="false">IF(OR(B160="",COUNT(D160:J160)=0),"",SUM(D160:J160))</f>
        <v/>
      </c>
      <c r="L160" s="13" t="str">
        <f aca="false">IF(K160="","",MAX(0,MIN(K160,Q160-SUMIFS($K$5:$K159,$A$5:$A159,A160,$B$5:$B159,B160))))</f>
        <v/>
      </c>
      <c r="M160" s="13" t="str">
        <f aca="false">IF(K160="","",K160-L160)</f>
        <v/>
      </c>
      <c r="N160" s="14" t="str">
        <f aca="false">IF(K160="","",ROUND(L160*IFERROR(N(INDEX(Paramètres!$C$9:$C$38,MATCH(B160,Paramètres!$A$9:$A$38,0))),0)+M160*R160,2))</f>
        <v/>
      </c>
      <c r="O160" s="5" t="str">
        <f aca="false">IF(K160="","",IF(N(A160)=0,"Date à saisir",IF(WEEKDAY(A160,2)&lt;&gt;1,"Date : saisir un lundi",IF(COUNTIF(Paramètres!$A$9:$A$38,B160)=0,"Salarié hors liste",IF(COUNTIF(Paramètres!$F$9:$F$38,C160)=0,"Chantier hors liste",IF(MAX(D160:J160)&gt;Paramètres!$B$5,"Journée au-delà du seuil d'alerte",IF(SUMIFS($K$5:$K159,$A$5:$A159,A160,$B$5:$B159,B160)+K160&gt;Paramètres!$B$6,"Semaine au-delà du seuil d'alerte","OK")))))))</f>
        <v/>
      </c>
      <c r="P160" s="3"/>
      <c r="Q160" s="0" t="str">
        <f aca="false">IF(B160="","",IF(IFERROR(N(INDEX(Paramètres!$B$9:$B$38,MATCH(B160,Paramètres!$A$9:$A$38,0))),0)&gt;0,INDEX(Paramètres!$B$9:$B$38,MATCH(B160,Paramètres!$A$9:$A$38,0)),Paramètres!$B$4))</f>
        <v/>
      </c>
      <c r="R160" s="0" t="n">
        <f aca="false">IF(B160="",0,IF(IFERROR(N(INDEX(Paramètres!$D$9:$D$38,MATCH(B160,Paramètres!$A$9:$A$38,0))),0)&gt;0,INDEX(Paramètres!$D$9:$D$38,MATCH(B160,Paramètres!$A$9:$A$38,0)),IFERROR(N(INDEX(Paramètres!$C$9:$C$38,MATCH(B160,Paramètres!$A$9:$A$38,0))),0)))</f>
        <v>0</v>
      </c>
      <c r="S160" s="0" t="str">
        <f aca="false">IF(OR(A160="",B160=""),"",B160&amp;"|"&amp;N(A160)&amp;"|"&amp;COUNTIFS($A$6:A160,A160,$B$6:B160,B160))</f>
        <v/>
      </c>
    </row>
    <row r="161" customFormat="false" ht="15" hidden="false" customHeight="false" outlineLevel="0" collapsed="false">
      <c r="A161" s="11"/>
      <c r="B161" s="3"/>
      <c r="C161" s="3"/>
      <c r="D161" s="12"/>
      <c r="E161" s="12"/>
      <c r="F161" s="12"/>
      <c r="G161" s="12"/>
      <c r="H161" s="12"/>
      <c r="I161" s="12"/>
      <c r="J161" s="12"/>
      <c r="K161" s="13" t="str">
        <f aca="false">IF(OR(B161="",COUNT(D161:J161)=0),"",SUM(D161:J161))</f>
        <v/>
      </c>
      <c r="L161" s="13" t="str">
        <f aca="false">IF(K161="","",MAX(0,MIN(K161,Q161-SUMIFS($K$5:$K160,$A$5:$A160,A161,$B$5:$B160,B161))))</f>
        <v/>
      </c>
      <c r="M161" s="13" t="str">
        <f aca="false">IF(K161="","",K161-L161)</f>
        <v/>
      </c>
      <c r="N161" s="14" t="str">
        <f aca="false">IF(K161="","",ROUND(L161*IFERROR(N(INDEX(Paramètres!$C$9:$C$38,MATCH(B161,Paramètres!$A$9:$A$38,0))),0)+M161*R161,2))</f>
        <v/>
      </c>
      <c r="O161" s="5" t="str">
        <f aca="false">IF(K161="","",IF(N(A161)=0,"Date à saisir",IF(WEEKDAY(A161,2)&lt;&gt;1,"Date : saisir un lundi",IF(COUNTIF(Paramètres!$A$9:$A$38,B161)=0,"Salarié hors liste",IF(COUNTIF(Paramètres!$F$9:$F$38,C161)=0,"Chantier hors liste",IF(MAX(D161:J161)&gt;Paramètres!$B$5,"Journée au-delà du seuil d'alerte",IF(SUMIFS($K$5:$K160,$A$5:$A160,A161,$B$5:$B160,B161)+K161&gt;Paramètres!$B$6,"Semaine au-delà du seuil d'alerte","OK")))))))</f>
        <v/>
      </c>
      <c r="P161" s="3"/>
      <c r="Q161" s="0" t="str">
        <f aca="false">IF(B161="","",IF(IFERROR(N(INDEX(Paramètres!$B$9:$B$38,MATCH(B161,Paramètres!$A$9:$A$38,0))),0)&gt;0,INDEX(Paramètres!$B$9:$B$38,MATCH(B161,Paramètres!$A$9:$A$38,0)),Paramètres!$B$4))</f>
        <v/>
      </c>
      <c r="R161" s="0" t="n">
        <f aca="false">IF(B161="",0,IF(IFERROR(N(INDEX(Paramètres!$D$9:$D$38,MATCH(B161,Paramètres!$A$9:$A$38,0))),0)&gt;0,INDEX(Paramètres!$D$9:$D$38,MATCH(B161,Paramètres!$A$9:$A$38,0)),IFERROR(N(INDEX(Paramètres!$C$9:$C$38,MATCH(B161,Paramètres!$A$9:$A$38,0))),0)))</f>
        <v>0</v>
      </c>
      <c r="S161" s="0" t="str">
        <f aca="false">IF(OR(A161="",B161=""),"",B161&amp;"|"&amp;N(A161)&amp;"|"&amp;COUNTIFS($A$6:A161,A161,$B$6:B161,B161))</f>
        <v/>
      </c>
    </row>
    <row r="162" customFormat="false" ht="15" hidden="false" customHeight="false" outlineLevel="0" collapsed="false">
      <c r="A162" s="11"/>
      <c r="B162" s="3"/>
      <c r="C162" s="3"/>
      <c r="D162" s="12"/>
      <c r="E162" s="12"/>
      <c r="F162" s="12"/>
      <c r="G162" s="12"/>
      <c r="H162" s="12"/>
      <c r="I162" s="12"/>
      <c r="J162" s="12"/>
      <c r="K162" s="13" t="str">
        <f aca="false">IF(OR(B162="",COUNT(D162:J162)=0),"",SUM(D162:J162))</f>
        <v/>
      </c>
      <c r="L162" s="13" t="str">
        <f aca="false">IF(K162="","",MAX(0,MIN(K162,Q162-SUMIFS($K$5:$K161,$A$5:$A161,A162,$B$5:$B161,B162))))</f>
        <v/>
      </c>
      <c r="M162" s="13" t="str">
        <f aca="false">IF(K162="","",K162-L162)</f>
        <v/>
      </c>
      <c r="N162" s="14" t="str">
        <f aca="false">IF(K162="","",ROUND(L162*IFERROR(N(INDEX(Paramètres!$C$9:$C$38,MATCH(B162,Paramètres!$A$9:$A$38,0))),0)+M162*R162,2))</f>
        <v/>
      </c>
      <c r="O162" s="5" t="str">
        <f aca="false">IF(K162="","",IF(N(A162)=0,"Date à saisir",IF(WEEKDAY(A162,2)&lt;&gt;1,"Date : saisir un lundi",IF(COUNTIF(Paramètres!$A$9:$A$38,B162)=0,"Salarié hors liste",IF(COUNTIF(Paramètres!$F$9:$F$38,C162)=0,"Chantier hors liste",IF(MAX(D162:J162)&gt;Paramètres!$B$5,"Journée au-delà du seuil d'alerte",IF(SUMIFS($K$5:$K161,$A$5:$A161,A162,$B$5:$B161,B162)+K162&gt;Paramètres!$B$6,"Semaine au-delà du seuil d'alerte","OK")))))))</f>
        <v/>
      </c>
      <c r="P162" s="3"/>
      <c r="Q162" s="0" t="str">
        <f aca="false">IF(B162="","",IF(IFERROR(N(INDEX(Paramètres!$B$9:$B$38,MATCH(B162,Paramètres!$A$9:$A$38,0))),0)&gt;0,INDEX(Paramètres!$B$9:$B$38,MATCH(B162,Paramètres!$A$9:$A$38,0)),Paramètres!$B$4))</f>
        <v/>
      </c>
      <c r="R162" s="0" t="n">
        <f aca="false">IF(B162="",0,IF(IFERROR(N(INDEX(Paramètres!$D$9:$D$38,MATCH(B162,Paramètres!$A$9:$A$38,0))),0)&gt;0,INDEX(Paramètres!$D$9:$D$38,MATCH(B162,Paramètres!$A$9:$A$38,0)),IFERROR(N(INDEX(Paramètres!$C$9:$C$38,MATCH(B162,Paramètres!$A$9:$A$38,0))),0)))</f>
        <v>0</v>
      </c>
      <c r="S162" s="0" t="str">
        <f aca="false">IF(OR(A162="",B162=""),"",B162&amp;"|"&amp;N(A162)&amp;"|"&amp;COUNTIFS($A$6:A162,A162,$B$6:B162,B162))</f>
        <v/>
      </c>
    </row>
    <row r="163" customFormat="false" ht="15" hidden="false" customHeight="false" outlineLevel="0" collapsed="false">
      <c r="A163" s="11"/>
      <c r="B163" s="3"/>
      <c r="C163" s="3"/>
      <c r="D163" s="12"/>
      <c r="E163" s="12"/>
      <c r="F163" s="12"/>
      <c r="G163" s="12"/>
      <c r="H163" s="12"/>
      <c r="I163" s="12"/>
      <c r="J163" s="12"/>
      <c r="K163" s="13" t="str">
        <f aca="false">IF(OR(B163="",COUNT(D163:J163)=0),"",SUM(D163:J163))</f>
        <v/>
      </c>
      <c r="L163" s="13" t="str">
        <f aca="false">IF(K163="","",MAX(0,MIN(K163,Q163-SUMIFS($K$5:$K162,$A$5:$A162,A163,$B$5:$B162,B163))))</f>
        <v/>
      </c>
      <c r="M163" s="13" t="str">
        <f aca="false">IF(K163="","",K163-L163)</f>
        <v/>
      </c>
      <c r="N163" s="14" t="str">
        <f aca="false">IF(K163="","",ROUND(L163*IFERROR(N(INDEX(Paramètres!$C$9:$C$38,MATCH(B163,Paramètres!$A$9:$A$38,0))),0)+M163*R163,2))</f>
        <v/>
      </c>
      <c r="O163" s="5" t="str">
        <f aca="false">IF(K163="","",IF(N(A163)=0,"Date à saisir",IF(WEEKDAY(A163,2)&lt;&gt;1,"Date : saisir un lundi",IF(COUNTIF(Paramètres!$A$9:$A$38,B163)=0,"Salarié hors liste",IF(COUNTIF(Paramètres!$F$9:$F$38,C163)=0,"Chantier hors liste",IF(MAX(D163:J163)&gt;Paramètres!$B$5,"Journée au-delà du seuil d'alerte",IF(SUMIFS($K$5:$K162,$A$5:$A162,A163,$B$5:$B162,B163)+K163&gt;Paramètres!$B$6,"Semaine au-delà du seuil d'alerte","OK")))))))</f>
        <v/>
      </c>
      <c r="P163" s="3"/>
      <c r="Q163" s="0" t="str">
        <f aca="false">IF(B163="","",IF(IFERROR(N(INDEX(Paramètres!$B$9:$B$38,MATCH(B163,Paramètres!$A$9:$A$38,0))),0)&gt;0,INDEX(Paramètres!$B$9:$B$38,MATCH(B163,Paramètres!$A$9:$A$38,0)),Paramètres!$B$4))</f>
        <v/>
      </c>
      <c r="R163" s="0" t="n">
        <f aca="false">IF(B163="",0,IF(IFERROR(N(INDEX(Paramètres!$D$9:$D$38,MATCH(B163,Paramètres!$A$9:$A$38,0))),0)&gt;0,INDEX(Paramètres!$D$9:$D$38,MATCH(B163,Paramètres!$A$9:$A$38,0)),IFERROR(N(INDEX(Paramètres!$C$9:$C$38,MATCH(B163,Paramètres!$A$9:$A$38,0))),0)))</f>
        <v>0</v>
      </c>
      <c r="S163" s="0" t="str">
        <f aca="false">IF(OR(A163="",B163=""),"",B163&amp;"|"&amp;N(A163)&amp;"|"&amp;COUNTIFS($A$6:A163,A163,$B$6:B163,B163))</f>
        <v/>
      </c>
    </row>
    <row r="164" customFormat="false" ht="15" hidden="false" customHeight="false" outlineLevel="0" collapsed="false">
      <c r="A164" s="11"/>
      <c r="B164" s="3"/>
      <c r="C164" s="3"/>
      <c r="D164" s="12"/>
      <c r="E164" s="12"/>
      <c r="F164" s="12"/>
      <c r="G164" s="12"/>
      <c r="H164" s="12"/>
      <c r="I164" s="12"/>
      <c r="J164" s="12"/>
      <c r="K164" s="13" t="str">
        <f aca="false">IF(OR(B164="",COUNT(D164:J164)=0),"",SUM(D164:J164))</f>
        <v/>
      </c>
      <c r="L164" s="13" t="str">
        <f aca="false">IF(K164="","",MAX(0,MIN(K164,Q164-SUMIFS($K$5:$K163,$A$5:$A163,A164,$B$5:$B163,B164))))</f>
        <v/>
      </c>
      <c r="M164" s="13" t="str">
        <f aca="false">IF(K164="","",K164-L164)</f>
        <v/>
      </c>
      <c r="N164" s="14" t="str">
        <f aca="false">IF(K164="","",ROUND(L164*IFERROR(N(INDEX(Paramètres!$C$9:$C$38,MATCH(B164,Paramètres!$A$9:$A$38,0))),0)+M164*R164,2))</f>
        <v/>
      </c>
      <c r="O164" s="5" t="str">
        <f aca="false">IF(K164="","",IF(N(A164)=0,"Date à saisir",IF(WEEKDAY(A164,2)&lt;&gt;1,"Date : saisir un lundi",IF(COUNTIF(Paramètres!$A$9:$A$38,B164)=0,"Salarié hors liste",IF(COUNTIF(Paramètres!$F$9:$F$38,C164)=0,"Chantier hors liste",IF(MAX(D164:J164)&gt;Paramètres!$B$5,"Journée au-delà du seuil d'alerte",IF(SUMIFS($K$5:$K163,$A$5:$A163,A164,$B$5:$B163,B164)+K164&gt;Paramètres!$B$6,"Semaine au-delà du seuil d'alerte","OK")))))))</f>
        <v/>
      </c>
      <c r="P164" s="3"/>
      <c r="Q164" s="0" t="str">
        <f aca="false">IF(B164="","",IF(IFERROR(N(INDEX(Paramètres!$B$9:$B$38,MATCH(B164,Paramètres!$A$9:$A$38,0))),0)&gt;0,INDEX(Paramètres!$B$9:$B$38,MATCH(B164,Paramètres!$A$9:$A$38,0)),Paramètres!$B$4))</f>
        <v/>
      </c>
      <c r="R164" s="0" t="n">
        <f aca="false">IF(B164="",0,IF(IFERROR(N(INDEX(Paramètres!$D$9:$D$38,MATCH(B164,Paramètres!$A$9:$A$38,0))),0)&gt;0,INDEX(Paramètres!$D$9:$D$38,MATCH(B164,Paramètres!$A$9:$A$38,0)),IFERROR(N(INDEX(Paramètres!$C$9:$C$38,MATCH(B164,Paramètres!$A$9:$A$38,0))),0)))</f>
        <v>0</v>
      </c>
      <c r="S164" s="0" t="str">
        <f aca="false">IF(OR(A164="",B164=""),"",B164&amp;"|"&amp;N(A164)&amp;"|"&amp;COUNTIFS($A$6:A164,A164,$B$6:B164,B164))</f>
        <v/>
      </c>
    </row>
    <row r="165" customFormat="false" ht="15" hidden="false" customHeight="false" outlineLevel="0" collapsed="false">
      <c r="A165" s="11"/>
      <c r="B165" s="3"/>
      <c r="C165" s="3"/>
      <c r="D165" s="12"/>
      <c r="E165" s="12"/>
      <c r="F165" s="12"/>
      <c r="G165" s="12"/>
      <c r="H165" s="12"/>
      <c r="I165" s="12"/>
      <c r="J165" s="12"/>
      <c r="K165" s="13" t="str">
        <f aca="false">IF(OR(B165="",COUNT(D165:J165)=0),"",SUM(D165:J165))</f>
        <v/>
      </c>
      <c r="L165" s="13" t="str">
        <f aca="false">IF(K165="","",MAX(0,MIN(K165,Q165-SUMIFS($K$5:$K164,$A$5:$A164,A165,$B$5:$B164,B165))))</f>
        <v/>
      </c>
      <c r="M165" s="13" t="str">
        <f aca="false">IF(K165="","",K165-L165)</f>
        <v/>
      </c>
      <c r="N165" s="14" t="str">
        <f aca="false">IF(K165="","",ROUND(L165*IFERROR(N(INDEX(Paramètres!$C$9:$C$38,MATCH(B165,Paramètres!$A$9:$A$38,0))),0)+M165*R165,2))</f>
        <v/>
      </c>
      <c r="O165" s="5" t="str">
        <f aca="false">IF(K165="","",IF(N(A165)=0,"Date à saisir",IF(WEEKDAY(A165,2)&lt;&gt;1,"Date : saisir un lundi",IF(COUNTIF(Paramètres!$A$9:$A$38,B165)=0,"Salarié hors liste",IF(COUNTIF(Paramètres!$F$9:$F$38,C165)=0,"Chantier hors liste",IF(MAX(D165:J165)&gt;Paramètres!$B$5,"Journée au-delà du seuil d'alerte",IF(SUMIFS($K$5:$K164,$A$5:$A164,A165,$B$5:$B164,B165)+K165&gt;Paramètres!$B$6,"Semaine au-delà du seuil d'alerte","OK")))))))</f>
        <v/>
      </c>
      <c r="P165" s="3"/>
      <c r="Q165" s="0" t="str">
        <f aca="false">IF(B165="","",IF(IFERROR(N(INDEX(Paramètres!$B$9:$B$38,MATCH(B165,Paramètres!$A$9:$A$38,0))),0)&gt;0,INDEX(Paramètres!$B$9:$B$38,MATCH(B165,Paramètres!$A$9:$A$38,0)),Paramètres!$B$4))</f>
        <v/>
      </c>
      <c r="R165" s="0" t="n">
        <f aca="false">IF(B165="",0,IF(IFERROR(N(INDEX(Paramètres!$D$9:$D$38,MATCH(B165,Paramètres!$A$9:$A$38,0))),0)&gt;0,INDEX(Paramètres!$D$9:$D$38,MATCH(B165,Paramètres!$A$9:$A$38,0)),IFERROR(N(INDEX(Paramètres!$C$9:$C$38,MATCH(B165,Paramètres!$A$9:$A$38,0))),0)))</f>
        <v>0</v>
      </c>
      <c r="S165" s="0" t="str">
        <f aca="false">IF(OR(A165="",B165=""),"",B165&amp;"|"&amp;N(A165)&amp;"|"&amp;COUNTIFS($A$6:A165,A165,$B$6:B165,B165))</f>
        <v/>
      </c>
    </row>
    <row r="166" customFormat="false" ht="15" hidden="false" customHeight="false" outlineLevel="0" collapsed="false">
      <c r="A166" s="11"/>
      <c r="B166" s="3"/>
      <c r="C166" s="3"/>
      <c r="D166" s="12"/>
      <c r="E166" s="12"/>
      <c r="F166" s="12"/>
      <c r="G166" s="12"/>
      <c r="H166" s="12"/>
      <c r="I166" s="12"/>
      <c r="J166" s="12"/>
      <c r="K166" s="13" t="str">
        <f aca="false">IF(OR(B166="",COUNT(D166:J166)=0),"",SUM(D166:J166))</f>
        <v/>
      </c>
      <c r="L166" s="13" t="str">
        <f aca="false">IF(K166="","",MAX(0,MIN(K166,Q166-SUMIFS($K$5:$K165,$A$5:$A165,A166,$B$5:$B165,B166))))</f>
        <v/>
      </c>
      <c r="M166" s="13" t="str">
        <f aca="false">IF(K166="","",K166-L166)</f>
        <v/>
      </c>
      <c r="N166" s="14" t="str">
        <f aca="false">IF(K166="","",ROUND(L166*IFERROR(N(INDEX(Paramètres!$C$9:$C$38,MATCH(B166,Paramètres!$A$9:$A$38,0))),0)+M166*R166,2))</f>
        <v/>
      </c>
      <c r="O166" s="5" t="str">
        <f aca="false">IF(K166="","",IF(N(A166)=0,"Date à saisir",IF(WEEKDAY(A166,2)&lt;&gt;1,"Date : saisir un lundi",IF(COUNTIF(Paramètres!$A$9:$A$38,B166)=0,"Salarié hors liste",IF(COUNTIF(Paramètres!$F$9:$F$38,C166)=0,"Chantier hors liste",IF(MAX(D166:J166)&gt;Paramètres!$B$5,"Journée au-delà du seuil d'alerte",IF(SUMIFS($K$5:$K165,$A$5:$A165,A166,$B$5:$B165,B166)+K166&gt;Paramètres!$B$6,"Semaine au-delà du seuil d'alerte","OK")))))))</f>
        <v/>
      </c>
      <c r="P166" s="3"/>
      <c r="Q166" s="0" t="str">
        <f aca="false">IF(B166="","",IF(IFERROR(N(INDEX(Paramètres!$B$9:$B$38,MATCH(B166,Paramètres!$A$9:$A$38,0))),0)&gt;0,INDEX(Paramètres!$B$9:$B$38,MATCH(B166,Paramètres!$A$9:$A$38,0)),Paramètres!$B$4))</f>
        <v/>
      </c>
      <c r="R166" s="0" t="n">
        <f aca="false">IF(B166="",0,IF(IFERROR(N(INDEX(Paramètres!$D$9:$D$38,MATCH(B166,Paramètres!$A$9:$A$38,0))),0)&gt;0,INDEX(Paramètres!$D$9:$D$38,MATCH(B166,Paramètres!$A$9:$A$38,0)),IFERROR(N(INDEX(Paramètres!$C$9:$C$38,MATCH(B166,Paramètres!$A$9:$A$38,0))),0)))</f>
        <v>0</v>
      </c>
      <c r="S166" s="0" t="str">
        <f aca="false">IF(OR(A166="",B166=""),"",B166&amp;"|"&amp;N(A166)&amp;"|"&amp;COUNTIFS($A$6:A166,A166,$B$6:B166,B166))</f>
        <v/>
      </c>
    </row>
    <row r="167" customFormat="false" ht="15" hidden="false" customHeight="false" outlineLevel="0" collapsed="false">
      <c r="A167" s="11"/>
      <c r="B167" s="3"/>
      <c r="C167" s="3"/>
      <c r="D167" s="12"/>
      <c r="E167" s="12"/>
      <c r="F167" s="12"/>
      <c r="G167" s="12"/>
      <c r="H167" s="12"/>
      <c r="I167" s="12"/>
      <c r="J167" s="12"/>
      <c r="K167" s="13" t="str">
        <f aca="false">IF(OR(B167="",COUNT(D167:J167)=0),"",SUM(D167:J167))</f>
        <v/>
      </c>
      <c r="L167" s="13" t="str">
        <f aca="false">IF(K167="","",MAX(0,MIN(K167,Q167-SUMIFS($K$5:$K166,$A$5:$A166,A167,$B$5:$B166,B167))))</f>
        <v/>
      </c>
      <c r="M167" s="13" t="str">
        <f aca="false">IF(K167="","",K167-L167)</f>
        <v/>
      </c>
      <c r="N167" s="14" t="str">
        <f aca="false">IF(K167="","",ROUND(L167*IFERROR(N(INDEX(Paramètres!$C$9:$C$38,MATCH(B167,Paramètres!$A$9:$A$38,0))),0)+M167*R167,2))</f>
        <v/>
      </c>
      <c r="O167" s="5" t="str">
        <f aca="false">IF(K167="","",IF(N(A167)=0,"Date à saisir",IF(WEEKDAY(A167,2)&lt;&gt;1,"Date : saisir un lundi",IF(COUNTIF(Paramètres!$A$9:$A$38,B167)=0,"Salarié hors liste",IF(COUNTIF(Paramètres!$F$9:$F$38,C167)=0,"Chantier hors liste",IF(MAX(D167:J167)&gt;Paramètres!$B$5,"Journée au-delà du seuil d'alerte",IF(SUMIFS($K$5:$K166,$A$5:$A166,A167,$B$5:$B166,B167)+K167&gt;Paramètres!$B$6,"Semaine au-delà du seuil d'alerte","OK")))))))</f>
        <v/>
      </c>
      <c r="P167" s="3"/>
      <c r="Q167" s="0" t="str">
        <f aca="false">IF(B167="","",IF(IFERROR(N(INDEX(Paramètres!$B$9:$B$38,MATCH(B167,Paramètres!$A$9:$A$38,0))),0)&gt;0,INDEX(Paramètres!$B$9:$B$38,MATCH(B167,Paramètres!$A$9:$A$38,0)),Paramètres!$B$4))</f>
        <v/>
      </c>
      <c r="R167" s="0" t="n">
        <f aca="false">IF(B167="",0,IF(IFERROR(N(INDEX(Paramètres!$D$9:$D$38,MATCH(B167,Paramètres!$A$9:$A$38,0))),0)&gt;0,INDEX(Paramètres!$D$9:$D$38,MATCH(B167,Paramètres!$A$9:$A$38,0)),IFERROR(N(INDEX(Paramètres!$C$9:$C$38,MATCH(B167,Paramètres!$A$9:$A$38,0))),0)))</f>
        <v>0</v>
      </c>
      <c r="S167" s="0" t="str">
        <f aca="false">IF(OR(A167="",B167=""),"",B167&amp;"|"&amp;N(A167)&amp;"|"&amp;COUNTIFS($A$6:A167,A167,$B$6:B167,B167))</f>
        <v/>
      </c>
    </row>
    <row r="168" customFormat="false" ht="15" hidden="false" customHeight="false" outlineLevel="0" collapsed="false">
      <c r="A168" s="11"/>
      <c r="B168" s="3"/>
      <c r="C168" s="3"/>
      <c r="D168" s="12"/>
      <c r="E168" s="12"/>
      <c r="F168" s="12"/>
      <c r="G168" s="12"/>
      <c r="H168" s="12"/>
      <c r="I168" s="12"/>
      <c r="J168" s="12"/>
      <c r="K168" s="13" t="str">
        <f aca="false">IF(OR(B168="",COUNT(D168:J168)=0),"",SUM(D168:J168))</f>
        <v/>
      </c>
      <c r="L168" s="13" t="str">
        <f aca="false">IF(K168="","",MAX(0,MIN(K168,Q168-SUMIFS($K$5:$K167,$A$5:$A167,A168,$B$5:$B167,B168))))</f>
        <v/>
      </c>
      <c r="M168" s="13" t="str">
        <f aca="false">IF(K168="","",K168-L168)</f>
        <v/>
      </c>
      <c r="N168" s="14" t="str">
        <f aca="false">IF(K168="","",ROUND(L168*IFERROR(N(INDEX(Paramètres!$C$9:$C$38,MATCH(B168,Paramètres!$A$9:$A$38,0))),0)+M168*R168,2))</f>
        <v/>
      </c>
      <c r="O168" s="5" t="str">
        <f aca="false">IF(K168="","",IF(N(A168)=0,"Date à saisir",IF(WEEKDAY(A168,2)&lt;&gt;1,"Date : saisir un lundi",IF(COUNTIF(Paramètres!$A$9:$A$38,B168)=0,"Salarié hors liste",IF(COUNTIF(Paramètres!$F$9:$F$38,C168)=0,"Chantier hors liste",IF(MAX(D168:J168)&gt;Paramètres!$B$5,"Journée au-delà du seuil d'alerte",IF(SUMIFS($K$5:$K167,$A$5:$A167,A168,$B$5:$B167,B168)+K168&gt;Paramètres!$B$6,"Semaine au-delà du seuil d'alerte","OK")))))))</f>
        <v/>
      </c>
      <c r="P168" s="3"/>
      <c r="Q168" s="0" t="str">
        <f aca="false">IF(B168="","",IF(IFERROR(N(INDEX(Paramètres!$B$9:$B$38,MATCH(B168,Paramètres!$A$9:$A$38,0))),0)&gt;0,INDEX(Paramètres!$B$9:$B$38,MATCH(B168,Paramètres!$A$9:$A$38,0)),Paramètres!$B$4))</f>
        <v/>
      </c>
      <c r="R168" s="0" t="n">
        <f aca="false">IF(B168="",0,IF(IFERROR(N(INDEX(Paramètres!$D$9:$D$38,MATCH(B168,Paramètres!$A$9:$A$38,0))),0)&gt;0,INDEX(Paramètres!$D$9:$D$38,MATCH(B168,Paramètres!$A$9:$A$38,0)),IFERROR(N(INDEX(Paramètres!$C$9:$C$38,MATCH(B168,Paramètres!$A$9:$A$38,0))),0)))</f>
        <v>0</v>
      </c>
      <c r="S168" s="0" t="str">
        <f aca="false">IF(OR(A168="",B168=""),"",B168&amp;"|"&amp;N(A168)&amp;"|"&amp;COUNTIFS($A$6:A168,A168,$B$6:B168,B168))</f>
        <v/>
      </c>
    </row>
    <row r="169" customFormat="false" ht="15" hidden="false" customHeight="false" outlineLevel="0" collapsed="false">
      <c r="A169" s="11"/>
      <c r="B169" s="3"/>
      <c r="C169" s="3"/>
      <c r="D169" s="12"/>
      <c r="E169" s="12"/>
      <c r="F169" s="12"/>
      <c r="G169" s="12"/>
      <c r="H169" s="12"/>
      <c r="I169" s="12"/>
      <c r="J169" s="12"/>
      <c r="K169" s="13" t="str">
        <f aca="false">IF(OR(B169="",COUNT(D169:J169)=0),"",SUM(D169:J169))</f>
        <v/>
      </c>
      <c r="L169" s="13" t="str">
        <f aca="false">IF(K169="","",MAX(0,MIN(K169,Q169-SUMIFS($K$5:$K168,$A$5:$A168,A169,$B$5:$B168,B169))))</f>
        <v/>
      </c>
      <c r="M169" s="13" t="str">
        <f aca="false">IF(K169="","",K169-L169)</f>
        <v/>
      </c>
      <c r="N169" s="14" t="str">
        <f aca="false">IF(K169="","",ROUND(L169*IFERROR(N(INDEX(Paramètres!$C$9:$C$38,MATCH(B169,Paramètres!$A$9:$A$38,0))),0)+M169*R169,2))</f>
        <v/>
      </c>
      <c r="O169" s="5" t="str">
        <f aca="false">IF(K169="","",IF(N(A169)=0,"Date à saisir",IF(WEEKDAY(A169,2)&lt;&gt;1,"Date : saisir un lundi",IF(COUNTIF(Paramètres!$A$9:$A$38,B169)=0,"Salarié hors liste",IF(COUNTIF(Paramètres!$F$9:$F$38,C169)=0,"Chantier hors liste",IF(MAX(D169:J169)&gt;Paramètres!$B$5,"Journée au-delà du seuil d'alerte",IF(SUMIFS($K$5:$K168,$A$5:$A168,A169,$B$5:$B168,B169)+K169&gt;Paramètres!$B$6,"Semaine au-delà du seuil d'alerte","OK")))))))</f>
        <v/>
      </c>
      <c r="P169" s="3"/>
      <c r="Q169" s="0" t="str">
        <f aca="false">IF(B169="","",IF(IFERROR(N(INDEX(Paramètres!$B$9:$B$38,MATCH(B169,Paramètres!$A$9:$A$38,0))),0)&gt;0,INDEX(Paramètres!$B$9:$B$38,MATCH(B169,Paramètres!$A$9:$A$38,0)),Paramètres!$B$4))</f>
        <v/>
      </c>
      <c r="R169" s="0" t="n">
        <f aca="false">IF(B169="",0,IF(IFERROR(N(INDEX(Paramètres!$D$9:$D$38,MATCH(B169,Paramètres!$A$9:$A$38,0))),0)&gt;0,INDEX(Paramètres!$D$9:$D$38,MATCH(B169,Paramètres!$A$9:$A$38,0)),IFERROR(N(INDEX(Paramètres!$C$9:$C$38,MATCH(B169,Paramètres!$A$9:$A$38,0))),0)))</f>
        <v>0</v>
      </c>
      <c r="S169" s="0" t="str">
        <f aca="false">IF(OR(A169="",B169=""),"",B169&amp;"|"&amp;N(A169)&amp;"|"&amp;COUNTIFS($A$6:A169,A169,$B$6:B169,B169))</f>
        <v/>
      </c>
    </row>
    <row r="170" customFormat="false" ht="15" hidden="false" customHeight="false" outlineLevel="0" collapsed="false">
      <c r="A170" s="11"/>
      <c r="B170" s="3"/>
      <c r="C170" s="3"/>
      <c r="D170" s="12"/>
      <c r="E170" s="12"/>
      <c r="F170" s="12"/>
      <c r="G170" s="12"/>
      <c r="H170" s="12"/>
      <c r="I170" s="12"/>
      <c r="J170" s="12"/>
      <c r="K170" s="13" t="str">
        <f aca="false">IF(OR(B170="",COUNT(D170:J170)=0),"",SUM(D170:J170))</f>
        <v/>
      </c>
      <c r="L170" s="13" t="str">
        <f aca="false">IF(K170="","",MAX(0,MIN(K170,Q170-SUMIFS($K$5:$K169,$A$5:$A169,A170,$B$5:$B169,B170))))</f>
        <v/>
      </c>
      <c r="M170" s="13" t="str">
        <f aca="false">IF(K170="","",K170-L170)</f>
        <v/>
      </c>
      <c r="N170" s="14" t="str">
        <f aca="false">IF(K170="","",ROUND(L170*IFERROR(N(INDEX(Paramètres!$C$9:$C$38,MATCH(B170,Paramètres!$A$9:$A$38,0))),0)+M170*R170,2))</f>
        <v/>
      </c>
      <c r="O170" s="5" t="str">
        <f aca="false">IF(K170="","",IF(N(A170)=0,"Date à saisir",IF(WEEKDAY(A170,2)&lt;&gt;1,"Date : saisir un lundi",IF(COUNTIF(Paramètres!$A$9:$A$38,B170)=0,"Salarié hors liste",IF(COUNTIF(Paramètres!$F$9:$F$38,C170)=0,"Chantier hors liste",IF(MAX(D170:J170)&gt;Paramètres!$B$5,"Journée au-delà du seuil d'alerte",IF(SUMIFS($K$5:$K169,$A$5:$A169,A170,$B$5:$B169,B170)+K170&gt;Paramètres!$B$6,"Semaine au-delà du seuil d'alerte","OK")))))))</f>
        <v/>
      </c>
      <c r="P170" s="3"/>
      <c r="Q170" s="0" t="str">
        <f aca="false">IF(B170="","",IF(IFERROR(N(INDEX(Paramètres!$B$9:$B$38,MATCH(B170,Paramètres!$A$9:$A$38,0))),0)&gt;0,INDEX(Paramètres!$B$9:$B$38,MATCH(B170,Paramètres!$A$9:$A$38,0)),Paramètres!$B$4))</f>
        <v/>
      </c>
      <c r="R170" s="0" t="n">
        <f aca="false">IF(B170="",0,IF(IFERROR(N(INDEX(Paramètres!$D$9:$D$38,MATCH(B170,Paramètres!$A$9:$A$38,0))),0)&gt;0,INDEX(Paramètres!$D$9:$D$38,MATCH(B170,Paramètres!$A$9:$A$38,0)),IFERROR(N(INDEX(Paramètres!$C$9:$C$38,MATCH(B170,Paramètres!$A$9:$A$38,0))),0)))</f>
        <v>0</v>
      </c>
      <c r="S170" s="0" t="str">
        <f aca="false">IF(OR(A170="",B170=""),"",B170&amp;"|"&amp;N(A170)&amp;"|"&amp;COUNTIFS($A$6:A170,A170,$B$6:B170,B170))</f>
        <v/>
      </c>
    </row>
    <row r="171" customFormat="false" ht="15" hidden="false" customHeight="false" outlineLevel="0" collapsed="false">
      <c r="A171" s="11"/>
      <c r="B171" s="3"/>
      <c r="C171" s="3"/>
      <c r="D171" s="12"/>
      <c r="E171" s="12"/>
      <c r="F171" s="12"/>
      <c r="G171" s="12"/>
      <c r="H171" s="12"/>
      <c r="I171" s="12"/>
      <c r="J171" s="12"/>
      <c r="K171" s="13" t="str">
        <f aca="false">IF(OR(B171="",COUNT(D171:J171)=0),"",SUM(D171:J171))</f>
        <v/>
      </c>
      <c r="L171" s="13" t="str">
        <f aca="false">IF(K171="","",MAX(0,MIN(K171,Q171-SUMIFS($K$5:$K170,$A$5:$A170,A171,$B$5:$B170,B171))))</f>
        <v/>
      </c>
      <c r="M171" s="13" t="str">
        <f aca="false">IF(K171="","",K171-L171)</f>
        <v/>
      </c>
      <c r="N171" s="14" t="str">
        <f aca="false">IF(K171="","",ROUND(L171*IFERROR(N(INDEX(Paramètres!$C$9:$C$38,MATCH(B171,Paramètres!$A$9:$A$38,0))),0)+M171*R171,2))</f>
        <v/>
      </c>
      <c r="O171" s="5" t="str">
        <f aca="false">IF(K171="","",IF(N(A171)=0,"Date à saisir",IF(WEEKDAY(A171,2)&lt;&gt;1,"Date : saisir un lundi",IF(COUNTIF(Paramètres!$A$9:$A$38,B171)=0,"Salarié hors liste",IF(COUNTIF(Paramètres!$F$9:$F$38,C171)=0,"Chantier hors liste",IF(MAX(D171:J171)&gt;Paramètres!$B$5,"Journée au-delà du seuil d'alerte",IF(SUMIFS($K$5:$K170,$A$5:$A170,A171,$B$5:$B170,B171)+K171&gt;Paramètres!$B$6,"Semaine au-delà du seuil d'alerte","OK")))))))</f>
        <v/>
      </c>
      <c r="P171" s="3"/>
      <c r="Q171" s="0" t="str">
        <f aca="false">IF(B171="","",IF(IFERROR(N(INDEX(Paramètres!$B$9:$B$38,MATCH(B171,Paramètres!$A$9:$A$38,0))),0)&gt;0,INDEX(Paramètres!$B$9:$B$38,MATCH(B171,Paramètres!$A$9:$A$38,0)),Paramètres!$B$4))</f>
        <v/>
      </c>
      <c r="R171" s="0" t="n">
        <f aca="false">IF(B171="",0,IF(IFERROR(N(INDEX(Paramètres!$D$9:$D$38,MATCH(B171,Paramètres!$A$9:$A$38,0))),0)&gt;0,INDEX(Paramètres!$D$9:$D$38,MATCH(B171,Paramètres!$A$9:$A$38,0)),IFERROR(N(INDEX(Paramètres!$C$9:$C$38,MATCH(B171,Paramètres!$A$9:$A$38,0))),0)))</f>
        <v>0</v>
      </c>
      <c r="S171" s="0" t="str">
        <f aca="false">IF(OR(A171="",B171=""),"",B171&amp;"|"&amp;N(A171)&amp;"|"&amp;COUNTIFS($A$6:A171,A171,$B$6:B171,B171))</f>
        <v/>
      </c>
    </row>
    <row r="172" customFormat="false" ht="15" hidden="false" customHeight="false" outlineLevel="0" collapsed="false">
      <c r="A172" s="11"/>
      <c r="B172" s="3"/>
      <c r="C172" s="3"/>
      <c r="D172" s="12"/>
      <c r="E172" s="12"/>
      <c r="F172" s="12"/>
      <c r="G172" s="12"/>
      <c r="H172" s="12"/>
      <c r="I172" s="12"/>
      <c r="J172" s="12"/>
      <c r="K172" s="13" t="str">
        <f aca="false">IF(OR(B172="",COUNT(D172:J172)=0),"",SUM(D172:J172))</f>
        <v/>
      </c>
      <c r="L172" s="13" t="str">
        <f aca="false">IF(K172="","",MAX(0,MIN(K172,Q172-SUMIFS($K$5:$K171,$A$5:$A171,A172,$B$5:$B171,B172))))</f>
        <v/>
      </c>
      <c r="M172" s="13" t="str">
        <f aca="false">IF(K172="","",K172-L172)</f>
        <v/>
      </c>
      <c r="N172" s="14" t="str">
        <f aca="false">IF(K172="","",ROUND(L172*IFERROR(N(INDEX(Paramètres!$C$9:$C$38,MATCH(B172,Paramètres!$A$9:$A$38,0))),0)+M172*R172,2))</f>
        <v/>
      </c>
      <c r="O172" s="5" t="str">
        <f aca="false">IF(K172="","",IF(N(A172)=0,"Date à saisir",IF(WEEKDAY(A172,2)&lt;&gt;1,"Date : saisir un lundi",IF(COUNTIF(Paramètres!$A$9:$A$38,B172)=0,"Salarié hors liste",IF(COUNTIF(Paramètres!$F$9:$F$38,C172)=0,"Chantier hors liste",IF(MAX(D172:J172)&gt;Paramètres!$B$5,"Journée au-delà du seuil d'alerte",IF(SUMIFS($K$5:$K171,$A$5:$A171,A172,$B$5:$B171,B172)+K172&gt;Paramètres!$B$6,"Semaine au-delà du seuil d'alerte","OK")))))))</f>
        <v/>
      </c>
      <c r="P172" s="3"/>
      <c r="Q172" s="0" t="str">
        <f aca="false">IF(B172="","",IF(IFERROR(N(INDEX(Paramètres!$B$9:$B$38,MATCH(B172,Paramètres!$A$9:$A$38,0))),0)&gt;0,INDEX(Paramètres!$B$9:$B$38,MATCH(B172,Paramètres!$A$9:$A$38,0)),Paramètres!$B$4))</f>
        <v/>
      </c>
      <c r="R172" s="0" t="n">
        <f aca="false">IF(B172="",0,IF(IFERROR(N(INDEX(Paramètres!$D$9:$D$38,MATCH(B172,Paramètres!$A$9:$A$38,0))),0)&gt;0,INDEX(Paramètres!$D$9:$D$38,MATCH(B172,Paramètres!$A$9:$A$38,0)),IFERROR(N(INDEX(Paramètres!$C$9:$C$38,MATCH(B172,Paramètres!$A$9:$A$38,0))),0)))</f>
        <v>0</v>
      </c>
      <c r="S172" s="0" t="str">
        <f aca="false">IF(OR(A172="",B172=""),"",B172&amp;"|"&amp;N(A172)&amp;"|"&amp;COUNTIFS($A$6:A172,A172,$B$6:B172,B172))</f>
        <v/>
      </c>
    </row>
    <row r="173" customFormat="false" ht="15" hidden="false" customHeight="false" outlineLevel="0" collapsed="false">
      <c r="A173" s="11"/>
      <c r="B173" s="3"/>
      <c r="C173" s="3"/>
      <c r="D173" s="12"/>
      <c r="E173" s="12"/>
      <c r="F173" s="12"/>
      <c r="G173" s="12"/>
      <c r="H173" s="12"/>
      <c r="I173" s="12"/>
      <c r="J173" s="12"/>
      <c r="K173" s="13" t="str">
        <f aca="false">IF(OR(B173="",COUNT(D173:J173)=0),"",SUM(D173:J173))</f>
        <v/>
      </c>
      <c r="L173" s="13" t="str">
        <f aca="false">IF(K173="","",MAX(0,MIN(K173,Q173-SUMIFS($K$5:$K172,$A$5:$A172,A173,$B$5:$B172,B173))))</f>
        <v/>
      </c>
      <c r="M173" s="13" t="str">
        <f aca="false">IF(K173="","",K173-L173)</f>
        <v/>
      </c>
      <c r="N173" s="14" t="str">
        <f aca="false">IF(K173="","",ROUND(L173*IFERROR(N(INDEX(Paramètres!$C$9:$C$38,MATCH(B173,Paramètres!$A$9:$A$38,0))),0)+M173*R173,2))</f>
        <v/>
      </c>
      <c r="O173" s="5" t="str">
        <f aca="false">IF(K173="","",IF(N(A173)=0,"Date à saisir",IF(WEEKDAY(A173,2)&lt;&gt;1,"Date : saisir un lundi",IF(COUNTIF(Paramètres!$A$9:$A$38,B173)=0,"Salarié hors liste",IF(COUNTIF(Paramètres!$F$9:$F$38,C173)=0,"Chantier hors liste",IF(MAX(D173:J173)&gt;Paramètres!$B$5,"Journée au-delà du seuil d'alerte",IF(SUMIFS($K$5:$K172,$A$5:$A172,A173,$B$5:$B172,B173)+K173&gt;Paramètres!$B$6,"Semaine au-delà du seuil d'alerte","OK")))))))</f>
        <v/>
      </c>
      <c r="P173" s="3"/>
      <c r="Q173" s="0" t="str">
        <f aca="false">IF(B173="","",IF(IFERROR(N(INDEX(Paramètres!$B$9:$B$38,MATCH(B173,Paramètres!$A$9:$A$38,0))),0)&gt;0,INDEX(Paramètres!$B$9:$B$38,MATCH(B173,Paramètres!$A$9:$A$38,0)),Paramètres!$B$4))</f>
        <v/>
      </c>
      <c r="R173" s="0" t="n">
        <f aca="false">IF(B173="",0,IF(IFERROR(N(INDEX(Paramètres!$D$9:$D$38,MATCH(B173,Paramètres!$A$9:$A$38,0))),0)&gt;0,INDEX(Paramètres!$D$9:$D$38,MATCH(B173,Paramètres!$A$9:$A$38,0)),IFERROR(N(INDEX(Paramètres!$C$9:$C$38,MATCH(B173,Paramètres!$A$9:$A$38,0))),0)))</f>
        <v>0</v>
      </c>
      <c r="S173" s="0" t="str">
        <f aca="false">IF(OR(A173="",B173=""),"",B173&amp;"|"&amp;N(A173)&amp;"|"&amp;COUNTIFS($A$6:A173,A173,$B$6:B173,B173))</f>
        <v/>
      </c>
    </row>
    <row r="174" customFormat="false" ht="15" hidden="false" customHeight="false" outlineLevel="0" collapsed="false">
      <c r="A174" s="11"/>
      <c r="B174" s="3"/>
      <c r="C174" s="3"/>
      <c r="D174" s="12"/>
      <c r="E174" s="12"/>
      <c r="F174" s="12"/>
      <c r="G174" s="12"/>
      <c r="H174" s="12"/>
      <c r="I174" s="12"/>
      <c r="J174" s="12"/>
      <c r="K174" s="13" t="str">
        <f aca="false">IF(OR(B174="",COUNT(D174:J174)=0),"",SUM(D174:J174))</f>
        <v/>
      </c>
      <c r="L174" s="13" t="str">
        <f aca="false">IF(K174="","",MAX(0,MIN(K174,Q174-SUMIFS($K$5:$K173,$A$5:$A173,A174,$B$5:$B173,B174))))</f>
        <v/>
      </c>
      <c r="M174" s="13" t="str">
        <f aca="false">IF(K174="","",K174-L174)</f>
        <v/>
      </c>
      <c r="N174" s="14" t="str">
        <f aca="false">IF(K174="","",ROUND(L174*IFERROR(N(INDEX(Paramètres!$C$9:$C$38,MATCH(B174,Paramètres!$A$9:$A$38,0))),0)+M174*R174,2))</f>
        <v/>
      </c>
      <c r="O174" s="5" t="str">
        <f aca="false">IF(K174="","",IF(N(A174)=0,"Date à saisir",IF(WEEKDAY(A174,2)&lt;&gt;1,"Date : saisir un lundi",IF(COUNTIF(Paramètres!$A$9:$A$38,B174)=0,"Salarié hors liste",IF(COUNTIF(Paramètres!$F$9:$F$38,C174)=0,"Chantier hors liste",IF(MAX(D174:J174)&gt;Paramètres!$B$5,"Journée au-delà du seuil d'alerte",IF(SUMIFS($K$5:$K173,$A$5:$A173,A174,$B$5:$B173,B174)+K174&gt;Paramètres!$B$6,"Semaine au-delà du seuil d'alerte","OK")))))))</f>
        <v/>
      </c>
      <c r="P174" s="3"/>
      <c r="Q174" s="0" t="str">
        <f aca="false">IF(B174="","",IF(IFERROR(N(INDEX(Paramètres!$B$9:$B$38,MATCH(B174,Paramètres!$A$9:$A$38,0))),0)&gt;0,INDEX(Paramètres!$B$9:$B$38,MATCH(B174,Paramètres!$A$9:$A$38,0)),Paramètres!$B$4))</f>
        <v/>
      </c>
      <c r="R174" s="0" t="n">
        <f aca="false">IF(B174="",0,IF(IFERROR(N(INDEX(Paramètres!$D$9:$D$38,MATCH(B174,Paramètres!$A$9:$A$38,0))),0)&gt;0,INDEX(Paramètres!$D$9:$D$38,MATCH(B174,Paramètres!$A$9:$A$38,0)),IFERROR(N(INDEX(Paramètres!$C$9:$C$38,MATCH(B174,Paramètres!$A$9:$A$38,0))),0)))</f>
        <v>0</v>
      </c>
      <c r="S174" s="0" t="str">
        <f aca="false">IF(OR(A174="",B174=""),"",B174&amp;"|"&amp;N(A174)&amp;"|"&amp;COUNTIFS($A$6:A174,A174,$B$6:B174,B174))</f>
        <v/>
      </c>
    </row>
    <row r="175" customFormat="false" ht="15" hidden="false" customHeight="false" outlineLevel="0" collapsed="false">
      <c r="A175" s="11"/>
      <c r="B175" s="3"/>
      <c r="C175" s="3"/>
      <c r="D175" s="12"/>
      <c r="E175" s="12"/>
      <c r="F175" s="12"/>
      <c r="G175" s="12"/>
      <c r="H175" s="12"/>
      <c r="I175" s="12"/>
      <c r="J175" s="12"/>
      <c r="K175" s="13" t="str">
        <f aca="false">IF(OR(B175="",COUNT(D175:J175)=0),"",SUM(D175:J175))</f>
        <v/>
      </c>
      <c r="L175" s="13" t="str">
        <f aca="false">IF(K175="","",MAX(0,MIN(K175,Q175-SUMIFS($K$5:$K174,$A$5:$A174,A175,$B$5:$B174,B175))))</f>
        <v/>
      </c>
      <c r="M175" s="13" t="str">
        <f aca="false">IF(K175="","",K175-L175)</f>
        <v/>
      </c>
      <c r="N175" s="14" t="str">
        <f aca="false">IF(K175="","",ROUND(L175*IFERROR(N(INDEX(Paramètres!$C$9:$C$38,MATCH(B175,Paramètres!$A$9:$A$38,0))),0)+M175*R175,2))</f>
        <v/>
      </c>
      <c r="O175" s="5" t="str">
        <f aca="false">IF(K175="","",IF(N(A175)=0,"Date à saisir",IF(WEEKDAY(A175,2)&lt;&gt;1,"Date : saisir un lundi",IF(COUNTIF(Paramètres!$A$9:$A$38,B175)=0,"Salarié hors liste",IF(COUNTIF(Paramètres!$F$9:$F$38,C175)=0,"Chantier hors liste",IF(MAX(D175:J175)&gt;Paramètres!$B$5,"Journée au-delà du seuil d'alerte",IF(SUMIFS($K$5:$K174,$A$5:$A174,A175,$B$5:$B174,B175)+K175&gt;Paramètres!$B$6,"Semaine au-delà du seuil d'alerte","OK")))))))</f>
        <v/>
      </c>
      <c r="P175" s="3"/>
      <c r="Q175" s="0" t="str">
        <f aca="false">IF(B175="","",IF(IFERROR(N(INDEX(Paramètres!$B$9:$B$38,MATCH(B175,Paramètres!$A$9:$A$38,0))),0)&gt;0,INDEX(Paramètres!$B$9:$B$38,MATCH(B175,Paramètres!$A$9:$A$38,0)),Paramètres!$B$4))</f>
        <v/>
      </c>
      <c r="R175" s="0" t="n">
        <f aca="false">IF(B175="",0,IF(IFERROR(N(INDEX(Paramètres!$D$9:$D$38,MATCH(B175,Paramètres!$A$9:$A$38,0))),0)&gt;0,INDEX(Paramètres!$D$9:$D$38,MATCH(B175,Paramètres!$A$9:$A$38,0)),IFERROR(N(INDEX(Paramètres!$C$9:$C$38,MATCH(B175,Paramètres!$A$9:$A$38,0))),0)))</f>
        <v>0</v>
      </c>
      <c r="S175" s="0" t="str">
        <f aca="false">IF(OR(A175="",B175=""),"",B175&amp;"|"&amp;N(A175)&amp;"|"&amp;COUNTIFS($A$6:A175,A175,$B$6:B175,B175))</f>
        <v/>
      </c>
    </row>
    <row r="176" customFormat="false" ht="15" hidden="false" customHeight="false" outlineLevel="0" collapsed="false">
      <c r="A176" s="11"/>
      <c r="B176" s="3"/>
      <c r="C176" s="3"/>
      <c r="D176" s="12"/>
      <c r="E176" s="12"/>
      <c r="F176" s="12"/>
      <c r="G176" s="12"/>
      <c r="H176" s="12"/>
      <c r="I176" s="12"/>
      <c r="J176" s="12"/>
      <c r="K176" s="13" t="str">
        <f aca="false">IF(OR(B176="",COUNT(D176:J176)=0),"",SUM(D176:J176))</f>
        <v/>
      </c>
      <c r="L176" s="13" t="str">
        <f aca="false">IF(K176="","",MAX(0,MIN(K176,Q176-SUMIFS($K$5:$K175,$A$5:$A175,A176,$B$5:$B175,B176))))</f>
        <v/>
      </c>
      <c r="M176" s="13" t="str">
        <f aca="false">IF(K176="","",K176-L176)</f>
        <v/>
      </c>
      <c r="N176" s="14" t="str">
        <f aca="false">IF(K176="","",ROUND(L176*IFERROR(N(INDEX(Paramètres!$C$9:$C$38,MATCH(B176,Paramètres!$A$9:$A$38,0))),0)+M176*R176,2))</f>
        <v/>
      </c>
      <c r="O176" s="5" t="str">
        <f aca="false">IF(K176="","",IF(N(A176)=0,"Date à saisir",IF(WEEKDAY(A176,2)&lt;&gt;1,"Date : saisir un lundi",IF(COUNTIF(Paramètres!$A$9:$A$38,B176)=0,"Salarié hors liste",IF(COUNTIF(Paramètres!$F$9:$F$38,C176)=0,"Chantier hors liste",IF(MAX(D176:J176)&gt;Paramètres!$B$5,"Journée au-delà du seuil d'alerte",IF(SUMIFS($K$5:$K175,$A$5:$A175,A176,$B$5:$B175,B176)+K176&gt;Paramètres!$B$6,"Semaine au-delà du seuil d'alerte","OK")))))))</f>
        <v/>
      </c>
      <c r="P176" s="3"/>
      <c r="Q176" s="0" t="str">
        <f aca="false">IF(B176="","",IF(IFERROR(N(INDEX(Paramètres!$B$9:$B$38,MATCH(B176,Paramètres!$A$9:$A$38,0))),0)&gt;0,INDEX(Paramètres!$B$9:$B$38,MATCH(B176,Paramètres!$A$9:$A$38,0)),Paramètres!$B$4))</f>
        <v/>
      </c>
      <c r="R176" s="0" t="n">
        <f aca="false">IF(B176="",0,IF(IFERROR(N(INDEX(Paramètres!$D$9:$D$38,MATCH(B176,Paramètres!$A$9:$A$38,0))),0)&gt;0,INDEX(Paramètres!$D$9:$D$38,MATCH(B176,Paramètres!$A$9:$A$38,0)),IFERROR(N(INDEX(Paramètres!$C$9:$C$38,MATCH(B176,Paramètres!$A$9:$A$38,0))),0)))</f>
        <v>0</v>
      </c>
      <c r="S176" s="0" t="str">
        <f aca="false">IF(OR(A176="",B176=""),"",B176&amp;"|"&amp;N(A176)&amp;"|"&amp;COUNTIFS($A$6:A176,A176,$B$6:B176,B176))</f>
        <v/>
      </c>
    </row>
    <row r="177" customFormat="false" ht="15" hidden="false" customHeight="false" outlineLevel="0" collapsed="false">
      <c r="A177" s="11"/>
      <c r="B177" s="3"/>
      <c r="C177" s="3"/>
      <c r="D177" s="12"/>
      <c r="E177" s="12"/>
      <c r="F177" s="12"/>
      <c r="G177" s="12"/>
      <c r="H177" s="12"/>
      <c r="I177" s="12"/>
      <c r="J177" s="12"/>
      <c r="K177" s="13" t="str">
        <f aca="false">IF(OR(B177="",COUNT(D177:J177)=0),"",SUM(D177:J177))</f>
        <v/>
      </c>
      <c r="L177" s="13" t="str">
        <f aca="false">IF(K177="","",MAX(0,MIN(K177,Q177-SUMIFS($K$5:$K176,$A$5:$A176,A177,$B$5:$B176,B177))))</f>
        <v/>
      </c>
      <c r="M177" s="13" t="str">
        <f aca="false">IF(K177="","",K177-L177)</f>
        <v/>
      </c>
      <c r="N177" s="14" t="str">
        <f aca="false">IF(K177="","",ROUND(L177*IFERROR(N(INDEX(Paramètres!$C$9:$C$38,MATCH(B177,Paramètres!$A$9:$A$38,0))),0)+M177*R177,2))</f>
        <v/>
      </c>
      <c r="O177" s="5" t="str">
        <f aca="false">IF(K177="","",IF(N(A177)=0,"Date à saisir",IF(WEEKDAY(A177,2)&lt;&gt;1,"Date : saisir un lundi",IF(COUNTIF(Paramètres!$A$9:$A$38,B177)=0,"Salarié hors liste",IF(COUNTIF(Paramètres!$F$9:$F$38,C177)=0,"Chantier hors liste",IF(MAX(D177:J177)&gt;Paramètres!$B$5,"Journée au-delà du seuil d'alerte",IF(SUMIFS($K$5:$K176,$A$5:$A176,A177,$B$5:$B176,B177)+K177&gt;Paramètres!$B$6,"Semaine au-delà du seuil d'alerte","OK")))))))</f>
        <v/>
      </c>
      <c r="P177" s="3"/>
      <c r="Q177" s="0" t="str">
        <f aca="false">IF(B177="","",IF(IFERROR(N(INDEX(Paramètres!$B$9:$B$38,MATCH(B177,Paramètres!$A$9:$A$38,0))),0)&gt;0,INDEX(Paramètres!$B$9:$B$38,MATCH(B177,Paramètres!$A$9:$A$38,0)),Paramètres!$B$4))</f>
        <v/>
      </c>
      <c r="R177" s="0" t="n">
        <f aca="false">IF(B177="",0,IF(IFERROR(N(INDEX(Paramètres!$D$9:$D$38,MATCH(B177,Paramètres!$A$9:$A$38,0))),0)&gt;0,INDEX(Paramètres!$D$9:$D$38,MATCH(B177,Paramètres!$A$9:$A$38,0)),IFERROR(N(INDEX(Paramètres!$C$9:$C$38,MATCH(B177,Paramètres!$A$9:$A$38,0))),0)))</f>
        <v>0</v>
      </c>
      <c r="S177" s="0" t="str">
        <f aca="false">IF(OR(A177="",B177=""),"",B177&amp;"|"&amp;N(A177)&amp;"|"&amp;COUNTIFS($A$6:A177,A177,$B$6:B177,B177))</f>
        <v/>
      </c>
    </row>
    <row r="178" customFormat="false" ht="15" hidden="false" customHeight="false" outlineLevel="0" collapsed="false">
      <c r="A178" s="11"/>
      <c r="B178" s="3"/>
      <c r="C178" s="3"/>
      <c r="D178" s="12"/>
      <c r="E178" s="12"/>
      <c r="F178" s="12"/>
      <c r="G178" s="12"/>
      <c r="H178" s="12"/>
      <c r="I178" s="12"/>
      <c r="J178" s="12"/>
      <c r="K178" s="13" t="str">
        <f aca="false">IF(OR(B178="",COUNT(D178:J178)=0),"",SUM(D178:J178))</f>
        <v/>
      </c>
      <c r="L178" s="13" t="str">
        <f aca="false">IF(K178="","",MAX(0,MIN(K178,Q178-SUMIFS($K$5:$K177,$A$5:$A177,A178,$B$5:$B177,B178))))</f>
        <v/>
      </c>
      <c r="M178" s="13" t="str">
        <f aca="false">IF(K178="","",K178-L178)</f>
        <v/>
      </c>
      <c r="N178" s="14" t="str">
        <f aca="false">IF(K178="","",ROUND(L178*IFERROR(N(INDEX(Paramètres!$C$9:$C$38,MATCH(B178,Paramètres!$A$9:$A$38,0))),0)+M178*R178,2))</f>
        <v/>
      </c>
      <c r="O178" s="5" t="str">
        <f aca="false">IF(K178="","",IF(N(A178)=0,"Date à saisir",IF(WEEKDAY(A178,2)&lt;&gt;1,"Date : saisir un lundi",IF(COUNTIF(Paramètres!$A$9:$A$38,B178)=0,"Salarié hors liste",IF(COUNTIF(Paramètres!$F$9:$F$38,C178)=0,"Chantier hors liste",IF(MAX(D178:J178)&gt;Paramètres!$B$5,"Journée au-delà du seuil d'alerte",IF(SUMIFS($K$5:$K177,$A$5:$A177,A178,$B$5:$B177,B178)+K178&gt;Paramètres!$B$6,"Semaine au-delà du seuil d'alerte","OK")))))))</f>
        <v/>
      </c>
      <c r="P178" s="3"/>
      <c r="Q178" s="0" t="str">
        <f aca="false">IF(B178="","",IF(IFERROR(N(INDEX(Paramètres!$B$9:$B$38,MATCH(B178,Paramètres!$A$9:$A$38,0))),0)&gt;0,INDEX(Paramètres!$B$9:$B$38,MATCH(B178,Paramètres!$A$9:$A$38,0)),Paramètres!$B$4))</f>
        <v/>
      </c>
      <c r="R178" s="0" t="n">
        <f aca="false">IF(B178="",0,IF(IFERROR(N(INDEX(Paramètres!$D$9:$D$38,MATCH(B178,Paramètres!$A$9:$A$38,0))),0)&gt;0,INDEX(Paramètres!$D$9:$D$38,MATCH(B178,Paramètres!$A$9:$A$38,0)),IFERROR(N(INDEX(Paramètres!$C$9:$C$38,MATCH(B178,Paramètres!$A$9:$A$38,0))),0)))</f>
        <v>0</v>
      </c>
      <c r="S178" s="0" t="str">
        <f aca="false">IF(OR(A178="",B178=""),"",B178&amp;"|"&amp;N(A178)&amp;"|"&amp;COUNTIFS($A$6:A178,A178,$B$6:B178,B178))</f>
        <v/>
      </c>
    </row>
    <row r="179" customFormat="false" ht="15" hidden="false" customHeight="false" outlineLevel="0" collapsed="false">
      <c r="A179" s="11"/>
      <c r="B179" s="3"/>
      <c r="C179" s="3"/>
      <c r="D179" s="12"/>
      <c r="E179" s="12"/>
      <c r="F179" s="12"/>
      <c r="G179" s="12"/>
      <c r="H179" s="12"/>
      <c r="I179" s="12"/>
      <c r="J179" s="12"/>
      <c r="K179" s="13" t="str">
        <f aca="false">IF(OR(B179="",COUNT(D179:J179)=0),"",SUM(D179:J179))</f>
        <v/>
      </c>
      <c r="L179" s="13" t="str">
        <f aca="false">IF(K179="","",MAX(0,MIN(K179,Q179-SUMIFS($K$5:$K178,$A$5:$A178,A179,$B$5:$B178,B179))))</f>
        <v/>
      </c>
      <c r="M179" s="13" t="str">
        <f aca="false">IF(K179="","",K179-L179)</f>
        <v/>
      </c>
      <c r="N179" s="14" t="str">
        <f aca="false">IF(K179="","",ROUND(L179*IFERROR(N(INDEX(Paramètres!$C$9:$C$38,MATCH(B179,Paramètres!$A$9:$A$38,0))),0)+M179*R179,2))</f>
        <v/>
      </c>
      <c r="O179" s="5" t="str">
        <f aca="false">IF(K179="","",IF(N(A179)=0,"Date à saisir",IF(WEEKDAY(A179,2)&lt;&gt;1,"Date : saisir un lundi",IF(COUNTIF(Paramètres!$A$9:$A$38,B179)=0,"Salarié hors liste",IF(COUNTIF(Paramètres!$F$9:$F$38,C179)=0,"Chantier hors liste",IF(MAX(D179:J179)&gt;Paramètres!$B$5,"Journée au-delà du seuil d'alerte",IF(SUMIFS($K$5:$K178,$A$5:$A178,A179,$B$5:$B178,B179)+K179&gt;Paramètres!$B$6,"Semaine au-delà du seuil d'alerte","OK")))))))</f>
        <v/>
      </c>
      <c r="P179" s="3"/>
      <c r="Q179" s="0" t="str">
        <f aca="false">IF(B179="","",IF(IFERROR(N(INDEX(Paramètres!$B$9:$B$38,MATCH(B179,Paramètres!$A$9:$A$38,0))),0)&gt;0,INDEX(Paramètres!$B$9:$B$38,MATCH(B179,Paramètres!$A$9:$A$38,0)),Paramètres!$B$4))</f>
        <v/>
      </c>
      <c r="R179" s="0" t="n">
        <f aca="false">IF(B179="",0,IF(IFERROR(N(INDEX(Paramètres!$D$9:$D$38,MATCH(B179,Paramètres!$A$9:$A$38,0))),0)&gt;0,INDEX(Paramètres!$D$9:$D$38,MATCH(B179,Paramètres!$A$9:$A$38,0)),IFERROR(N(INDEX(Paramètres!$C$9:$C$38,MATCH(B179,Paramètres!$A$9:$A$38,0))),0)))</f>
        <v>0</v>
      </c>
      <c r="S179" s="0" t="str">
        <f aca="false">IF(OR(A179="",B179=""),"",B179&amp;"|"&amp;N(A179)&amp;"|"&amp;COUNTIFS($A$6:A179,A179,$B$6:B179,B179))</f>
        <v/>
      </c>
    </row>
    <row r="180" customFormat="false" ht="15" hidden="false" customHeight="false" outlineLevel="0" collapsed="false">
      <c r="A180" s="11"/>
      <c r="B180" s="3"/>
      <c r="C180" s="3"/>
      <c r="D180" s="12"/>
      <c r="E180" s="12"/>
      <c r="F180" s="12"/>
      <c r="G180" s="12"/>
      <c r="H180" s="12"/>
      <c r="I180" s="12"/>
      <c r="J180" s="12"/>
      <c r="K180" s="13" t="str">
        <f aca="false">IF(OR(B180="",COUNT(D180:J180)=0),"",SUM(D180:J180))</f>
        <v/>
      </c>
      <c r="L180" s="13" t="str">
        <f aca="false">IF(K180="","",MAX(0,MIN(K180,Q180-SUMIFS($K$5:$K179,$A$5:$A179,A180,$B$5:$B179,B180))))</f>
        <v/>
      </c>
      <c r="M180" s="13" t="str">
        <f aca="false">IF(K180="","",K180-L180)</f>
        <v/>
      </c>
      <c r="N180" s="14" t="str">
        <f aca="false">IF(K180="","",ROUND(L180*IFERROR(N(INDEX(Paramètres!$C$9:$C$38,MATCH(B180,Paramètres!$A$9:$A$38,0))),0)+M180*R180,2))</f>
        <v/>
      </c>
      <c r="O180" s="5" t="str">
        <f aca="false">IF(K180="","",IF(N(A180)=0,"Date à saisir",IF(WEEKDAY(A180,2)&lt;&gt;1,"Date : saisir un lundi",IF(COUNTIF(Paramètres!$A$9:$A$38,B180)=0,"Salarié hors liste",IF(COUNTIF(Paramètres!$F$9:$F$38,C180)=0,"Chantier hors liste",IF(MAX(D180:J180)&gt;Paramètres!$B$5,"Journée au-delà du seuil d'alerte",IF(SUMIFS($K$5:$K179,$A$5:$A179,A180,$B$5:$B179,B180)+K180&gt;Paramètres!$B$6,"Semaine au-delà du seuil d'alerte","OK")))))))</f>
        <v/>
      </c>
      <c r="P180" s="3"/>
      <c r="Q180" s="0" t="str">
        <f aca="false">IF(B180="","",IF(IFERROR(N(INDEX(Paramètres!$B$9:$B$38,MATCH(B180,Paramètres!$A$9:$A$38,0))),0)&gt;0,INDEX(Paramètres!$B$9:$B$38,MATCH(B180,Paramètres!$A$9:$A$38,0)),Paramètres!$B$4))</f>
        <v/>
      </c>
      <c r="R180" s="0" t="n">
        <f aca="false">IF(B180="",0,IF(IFERROR(N(INDEX(Paramètres!$D$9:$D$38,MATCH(B180,Paramètres!$A$9:$A$38,0))),0)&gt;0,INDEX(Paramètres!$D$9:$D$38,MATCH(B180,Paramètres!$A$9:$A$38,0)),IFERROR(N(INDEX(Paramètres!$C$9:$C$38,MATCH(B180,Paramètres!$A$9:$A$38,0))),0)))</f>
        <v>0</v>
      </c>
      <c r="S180" s="0" t="str">
        <f aca="false">IF(OR(A180="",B180=""),"",B180&amp;"|"&amp;N(A180)&amp;"|"&amp;COUNTIFS($A$6:A180,A180,$B$6:B180,B180))</f>
        <v/>
      </c>
    </row>
    <row r="181" customFormat="false" ht="15" hidden="false" customHeight="false" outlineLevel="0" collapsed="false">
      <c r="A181" s="11"/>
      <c r="B181" s="3"/>
      <c r="C181" s="3"/>
      <c r="D181" s="12"/>
      <c r="E181" s="12"/>
      <c r="F181" s="12"/>
      <c r="G181" s="12"/>
      <c r="H181" s="12"/>
      <c r="I181" s="12"/>
      <c r="J181" s="12"/>
      <c r="K181" s="13" t="str">
        <f aca="false">IF(OR(B181="",COUNT(D181:J181)=0),"",SUM(D181:J181))</f>
        <v/>
      </c>
      <c r="L181" s="13" t="str">
        <f aca="false">IF(K181="","",MAX(0,MIN(K181,Q181-SUMIFS($K$5:$K180,$A$5:$A180,A181,$B$5:$B180,B181))))</f>
        <v/>
      </c>
      <c r="M181" s="13" t="str">
        <f aca="false">IF(K181="","",K181-L181)</f>
        <v/>
      </c>
      <c r="N181" s="14" t="str">
        <f aca="false">IF(K181="","",ROUND(L181*IFERROR(N(INDEX(Paramètres!$C$9:$C$38,MATCH(B181,Paramètres!$A$9:$A$38,0))),0)+M181*R181,2))</f>
        <v/>
      </c>
      <c r="O181" s="5" t="str">
        <f aca="false">IF(K181="","",IF(N(A181)=0,"Date à saisir",IF(WEEKDAY(A181,2)&lt;&gt;1,"Date : saisir un lundi",IF(COUNTIF(Paramètres!$A$9:$A$38,B181)=0,"Salarié hors liste",IF(COUNTIF(Paramètres!$F$9:$F$38,C181)=0,"Chantier hors liste",IF(MAX(D181:J181)&gt;Paramètres!$B$5,"Journée au-delà du seuil d'alerte",IF(SUMIFS($K$5:$K180,$A$5:$A180,A181,$B$5:$B180,B181)+K181&gt;Paramètres!$B$6,"Semaine au-delà du seuil d'alerte","OK")))))))</f>
        <v/>
      </c>
      <c r="P181" s="3"/>
      <c r="Q181" s="0" t="str">
        <f aca="false">IF(B181="","",IF(IFERROR(N(INDEX(Paramètres!$B$9:$B$38,MATCH(B181,Paramètres!$A$9:$A$38,0))),0)&gt;0,INDEX(Paramètres!$B$9:$B$38,MATCH(B181,Paramètres!$A$9:$A$38,0)),Paramètres!$B$4))</f>
        <v/>
      </c>
      <c r="R181" s="0" t="n">
        <f aca="false">IF(B181="",0,IF(IFERROR(N(INDEX(Paramètres!$D$9:$D$38,MATCH(B181,Paramètres!$A$9:$A$38,0))),0)&gt;0,INDEX(Paramètres!$D$9:$D$38,MATCH(B181,Paramètres!$A$9:$A$38,0)),IFERROR(N(INDEX(Paramètres!$C$9:$C$38,MATCH(B181,Paramètres!$A$9:$A$38,0))),0)))</f>
        <v>0</v>
      </c>
      <c r="S181" s="0" t="str">
        <f aca="false">IF(OR(A181="",B181=""),"",B181&amp;"|"&amp;N(A181)&amp;"|"&amp;COUNTIFS($A$6:A181,A181,$B$6:B181,B181))</f>
        <v/>
      </c>
    </row>
    <row r="182" customFormat="false" ht="15" hidden="false" customHeight="false" outlineLevel="0" collapsed="false">
      <c r="A182" s="11"/>
      <c r="B182" s="3"/>
      <c r="C182" s="3"/>
      <c r="D182" s="12"/>
      <c r="E182" s="12"/>
      <c r="F182" s="12"/>
      <c r="G182" s="12"/>
      <c r="H182" s="12"/>
      <c r="I182" s="12"/>
      <c r="J182" s="12"/>
      <c r="K182" s="13" t="str">
        <f aca="false">IF(OR(B182="",COUNT(D182:J182)=0),"",SUM(D182:J182))</f>
        <v/>
      </c>
      <c r="L182" s="13" t="str">
        <f aca="false">IF(K182="","",MAX(0,MIN(K182,Q182-SUMIFS($K$5:$K181,$A$5:$A181,A182,$B$5:$B181,B182))))</f>
        <v/>
      </c>
      <c r="M182" s="13" t="str">
        <f aca="false">IF(K182="","",K182-L182)</f>
        <v/>
      </c>
      <c r="N182" s="14" t="str">
        <f aca="false">IF(K182="","",ROUND(L182*IFERROR(N(INDEX(Paramètres!$C$9:$C$38,MATCH(B182,Paramètres!$A$9:$A$38,0))),0)+M182*R182,2))</f>
        <v/>
      </c>
      <c r="O182" s="5" t="str">
        <f aca="false">IF(K182="","",IF(N(A182)=0,"Date à saisir",IF(WEEKDAY(A182,2)&lt;&gt;1,"Date : saisir un lundi",IF(COUNTIF(Paramètres!$A$9:$A$38,B182)=0,"Salarié hors liste",IF(COUNTIF(Paramètres!$F$9:$F$38,C182)=0,"Chantier hors liste",IF(MAX(D182:J182)&gt;Paramètres!$B$5,"Journée au-delà du seuil d'alerte",IF(SUMIFS($K$5:$K181,$A$5:$A181,A182,$B$5:$B181,B182)+K182&gt;Paramètres!$B$6,"Semaine au-delà du seuil d'alerte","OK")))))))</f>
        <v/>
      </c>
      <c r="P182" s="3"/>
      <c r="Q182" s="0" t="str">
        <f aca="false">IF(B182="","",IF(IFERROR(N(INDEX(Paramètres!$B$9:$B$38,MATCH(B182,Paramètres!$A$9:$A$38,0))),0)&gt;0,INDEX(Paramètres!$B$9:$B$38,MATCH(B182,Paramètres!$A$9:$A$38,0)),Paramètres!$B$4))</f>
        <v/>
      </c>
      <c r="R182" s="0" t="n">
        <f aca="false">IF(B182="",0,IF(IFERROR(N(INDEX(Paramètres!$D$9:$D$38,MATCH(B182,Paramètres!$A$9:$A$38,0))),0)&gt;0,INDEX(Paramètres!$D$9:$D$38,MATCH(B182,Paramètres!$A$9:$A$38,0)),IFERROR(N(INDEX(Paramètres!$C$9:$C$38,MATCH(B182,Paramètres!$A$9:$A$38,0))),0)))</f>
        <v>0</v>
      </c>
      <c r="S182" s="0" t="str">
        <f aca="false">IF(OR(A182="",B182=""),"",B182&amp;"|"&amp;N(A182)&amp;"|"&amp;COUNTIFS($A$6:A182,A182,$B$6:B182,B182))</f>
        <v/>
      </c>
    </row>
    <row r="183" customFormat="false" ht="15" hidden="false" customHeight="false" outlineLevel="0" collapsed="false">
      <c r="A183" s="11"/>
      <c r="B183" s="3"/>
      <c r="C183" s="3"/>
      <c r="D183" s="12"/>
      <c r="E183" s="12"/>
      <c r="F183" s="12"/>
      <c r="G183" s="12"/>
      <c r="H183" s="12"/>
      <c r="I183" s="12"/>
      <c r="J183" s="12"/>
      <c r="K183" s="13" t="str">
        <f aca="false">IF(OR(B183="",COUNT(D183:J183)=0),"",SUM(D183:J183))</f>
        <v/>
      </c>
      <c r="L183" s="13" t="str">
        <f aca="false">IF(K183="","",MAX(0,MIN(K183,Q183-SUMIFS($K$5:$K182,$A$5:$A182,A183,$B$5:$B182,B183))))</f>
        <v/>
      </c>
      <c r="M183" s="13" t="str">
        <f aca="false">IF(K183="","",K183-L183)</f>
        <v/>
      </c>
      <c r="N183" s="14" t="str">
        <f aca="false">IF(K183="","",ROUND(L183*IFERROR(N(INDEX(Paramètres!$C$9:$C$38,MATCH(B183,Paramètres!$A$9:$A$38,0))),0)+M183*R183,2))</f>
        <v/>
      </c>
      <c r="O183" s="5" t="str">
        <f aca="false">IF(K183="","",IF(N(A183)=0,"Date à saisir",IF(WEEKDAY(A183,2)&lt;&gt;1,"Date : saisir un lundi",IF(COUNTIF(Paramètres!$A$9:$A$38,B183)=0,"Salarié hors liste",IF(COUNTIF(Paramètres!$F$9:$F$38,C183)=0,"Chantier hors liste",IF(MAX(D183:J183)&gt;Paramètres!$B$5,"Journée au-delà du seuil d'alerte",IF(SUMIFS($K$5:$K182,$A$5:$A182,A183,$B$5:$B182,B183)+K183&gt;Paramètres!$B$6,"Semaine au-delà du seuil d'alerte","OK")))))))</f>
        <v/>
      </c>
      <c r="P183" s="3"/>
      <c r="Q183" s="0" t="str">
        <f aca="false">IF(B183="","",IF(IFERROR(N(INDEX(Paramètres!$B$9:$B$38,MATCH(B183,Paramètres!$A$9:$A$38,0))),0)&gt;0,INDEX(Paramètres!$B$9:$B$38,MATCH(B183,Paramètres!$A$9:$A$38,0)),Paramètres!$B$4))</f>
        <v/>
      </c>
      <c r="R183" s="0" t="n">
        <f aca="false">IF(B183="",0,IF(IFERROR(N(INDEX(Paramètres!$D$9:$D$38,MATCH(B183,Paramètres!$A$9:$A$38,0))),0)&gt;0,INDEX(Paramètres!$D$9:$D$38,MATCH(B183,Paramètres!$A$9:$A$38,0)),IFERROR(N(INDEX(Paramètres!$C$9:$C$38,MATCH(B183,Paramètres!$A$9:$A$38,0))),0)))</f>
        <v>0</v>
      </c>
      <c r="S183" s="0" t="str">
        <f aca="false">IF(OR(A183="",B183=""),"",B183&amp;"|"&amp;N(A183)&amp;"|"&amp;COUNTIFS($A$6:A183,A183,$B$6:B183,B183))</f>
        <v/>
      </c>
    </row>
    <row r="184" customFormat="false" ht="15" hidden="false" customHeight="false" outlineLevel="0" collapsed="false">
      <c r="A184" s="11"/>
      <c r="B184" s="3"/>
      <c r="C184" s="3"/>
      <c r="D184" s="12"/>
      <c r="E184" s="12"/>
      <c r="F184" s="12"/>
      <c r="G184" s="12"/>
      <c r="H184" s="12"/>
      <c r="I184" s="12"/>
      <c r="J184" s="12"/>
      <c r="K184" s="13" t="str">
        <f aca="false">IF(OR(B184="",COUNT(D184:J184)=0),"",SUM(D184:J184))</f>
        <v/>
      </c>
      <c r="L184" s="13" t="str">
        <f aca="false">IF(K184="","",MAX(0,MIN(K184,Q184-SUMIFS($K$5:$K183,$A$5:$A183,A184,$B$5:$B183,B184))))</f>
        <v/>
      </c>
      <c r="M184" s="13" t="str">
        <f aca="false">IF(K184="","",K184-L184)</f>
        <v/>
      </c>
      <c r="N184" s="14" t="str">
        <f aca="false">IF(K184="","",ROUND(L184*IFERROR(N(INDEX(Paramètres!$C$9:$C$38,MATCH(B184,Paramètres!$A$9:$A$38,0))),0)+M184*R184,2))</f>
        <v/>
      </c>
      <c r="O184" s="5" t="str">
        <f aca="false">IF(K184="","",IF(N(A184)=0,"Date à saisir",IF(WEEKDAY(A184,2)&lt;&gt;1,"Date : saisir un lundi",IF(COUNTIF(Paramètres!$A$9:$A$38,B184)=0,"Salarié hors liste",IF(COUNTIF(Paramètres!$F$9:$F$38,C184)=0,"Chantier hors liste",IF(MAX(D184:J184)&gt;Paramètres!$B$5,"Journée au-delà du seuil d'alerte",IF(SUMIFS($K$5:$K183,$A$5:$A183,A184,$B$5:$B183,B184)+K184&gt;Paramètres!$B$6,"Semaine au-delà du seuil d'alerte","OK")))))))</f>
        <v/>
      </c>
      <c r="P184" s="3"/>
      <c r="Q184" s="0" t="str">
        <f aca="false">IF(B184="","",IF(IFERROR(N(INDEX(Paramètres!$B$9:$B$38,MATCH(B184,Paramètres!$A$9:$A$38,0))),0)&gt;0,INDEX(Paramètres!$B$9:$B$38,MATCH(B184,Paramètres!$A$9:$A$38,0)),Paramètres!$B$4))</f>
        <v/>
      </c>
      <c r="R184" s="0" t="n">
        <f aca="false">IF(B184="",0,IF(IFERROR(N(INDEX(Paramètres!$D$9:$D$38,MATCH(B184,Paramètres!$A$9:$A$38,0))),0)&gt;0,INDEX(Paramètres!$D$9:$D$38,MATCH(B184,Paramètres!$A$9:$A$38,0)),IFERROR(N(INDEX(Paramètres!$C$9:$C$38,MATCH(B184,Paramètres!$A$9:$A$38,0))),0)))</f>
        <v>0</v>
      </c>
      <c r="S184" s="0" t="str">
        <f aca="false">IF(OR(A184="",B184=""),"",B184&amp;"|"&amp;N(A184)&amp;"|"&amp;COUNTIFS($A$6:A184,A184,$B$6:B184,B184))</f>
        <v/>
      </c>
    </row>
    <row r="185" customFormat="false" ht="15" hidden="false" customHeight="false" outlineLevel="0" collapsed="false">
      <c r="A185" s="11"/>
      <c r="B185" s="3"/>
      <c r="C185" s="3"/>
      <c r="D185" s="12"/>
      <c r="E185" s="12"/>
      <c r="F185" s="12"/>
      <c r="G185" s="12"/>
      <c r="H185" s="12"/>
      <c r="I185" s="12"/>
      <c r="J185" s="12"/>
      <c r="K185" s="13" t="str">
        <f aca="false">IF(OR(B185="",COUNT(D185:J185)=0),"",SUM(D185:J185))</f>
        <v/>
      </c>
      <c r="L185" s="13" t="str">
        <f aca="false">IF(K185="","",MAX(0,MIN(K185,Q185-SUMIFS($K$5:$K184,$A$5:$A184,A185,$B$5:$B184,B185))))</f>
        <v/>
      </c>
      <c r="M185" s="13" t="str">
        <f aca="false">IF(K185="","",K185-L185)</f>
        <v/>
      </c>
      <c r="N185" s="14" t="str">
        <f aca="false">IF(K185="","",ROUND(L185*IFERROR(N(INDEX(Paramètres!$C$9:$C$38,MATCH(B185,Paramètres!$A$9:$A$38,0))),0)+M185*R185,2))</f>
        <v/>
      </c>
      <c r="O185" s="5" t="str">
        <f aca="false">IF(K185="","",IF(N(A185)=0,"Date à saisir",IF(WEEKDAY(A185,2)&lt;&gt;1,"Date : saisir un lundi",IF(COUNTIF(Paramètres!$A$9:$A$38,B185)=0,"Salarié hors liste",IF(COUNTIF(Paramètres!$F$9:$F$38,C185)=0,"Chantier hors liste",IF(MAX(D185:J185)&gt;Paramètres!$B$5,"Journée au-delà du seuil d'alerte",IF(SUMIFS($K$5:$K184,$A$5:$A184,A185,$B$5:$B184,B185)+K185&gt;Paramètres!$B$6,"Semaine au-delà du seuil d'alerte","OK")))))))</f>
        <v/>
      </c>
      <c r="P185" s="3"/>
      <c r="Q185" s="0" t="str">
        <f aca="false">IF(B185="","",IF(IFERROR(N(INDEX(Paramètres!$B$9:$B$38,MATCH(B185,Paramètres!$A$9:$A$38,0))),0)&gt;0,INDEX(Paramètres!$B$9:$B$38,MATCH(B185,Paramètres!$A$9:$A$38,0)),Paramètres!$B$4))</f>
        <v/>
      </c>
      <c r="R185" s="0" t="n">
        <f aca="false">IF(B185="",0,IF(IFERROR(N(INDEX(Paramètres!$D$9:$D$38,MATCH(B185,Paramètres!$A$9:$A$38,0))),0)&gt;0,INDEX(Paramètres!$D$9:$D$38,MATCH(B185,Paramètres!$A$9:$A$38,0)),IFERROR(N(INDEX(Paramètres!$C$9:$C$38,MATCH(B185,Paramètres!$A$9:$A$38,0))),0)))</f>
        <v>0</v>
      </c>
      <c r="S185" s="0" t="str">
        <f aca="false">IF(OR(A185="",B185=""),"",B185&amp;"|"&amp;N(A185)&amp;"|"&amp;COUNTIFS($A$6:A185,A185,$B$6:B185,B185))</f>
        <v/>
      </c>
    </row>
    <row r="186" customFormat="false" ht="15" hidden="false" customHeight="false" outlineLevel="0" collapsed="false">
      <c r="A186" s="11"/>
      <c r="B186" s="3"/>
      <c r="C186" s="3"/>
      <c r="D186" s="12"/>
      <c r="E186" s="12"/>
      <c r="F186" s="12"/>
      <c r="G186" s="12"/>
      <c r="H186" s="12"/>
      <c r="I186" s="12"/>
      <c r="J186" s="12"/>
      <c r="K186" s="13" t="str">
        <f aca="false">IF(OR(B186="",COUNT(D186:J186)=0),"",SUM(D186:J186))</f>
        <v/>
      </c>
      <c r="L186" s="13" t="str">
        <f aca="false">IF(K186="","",MAX(0,MIN(K186,Q186-SUMIFS($K$5:$K185,$A$5:$A185,A186,$B$5:$B185,B186))))</f>
        <v/>
      </c>
      <c r="M186" s="13" t="str">
        <f aca="false">IF(K186="","",K186-L186)</f>
        <v/>
      </c>
      <c r="N186" s="14" t="str">
        <f aca="false">IF(K186="","",ROUND(L186*IFERROR(N(INDEX(Paramètres!$C$9:$C$38,MATCH(B186,Paramètres!$A$9:$A$38,0))),0)+M186*R186,2))</f>
        <v/>
      </c>
      <c r="O186" s="5" t="str">
        <f aca="false">IF(K186="","",IF(N(A186)=0,"Date à saisir",IF(WEEKDAY(A186,2)&lt;&gt;1,"Date : saisir un lundi",IF(COUNTIF(Paramètres!$A$9:$A$38,B186)=0,"Salarié hors liste",IF(COUNTIF(Paramètres!$F$9:$F$38,C186)=0,"Chantier hors liste",IF(MAX(D186:J186)&gt;Paramètres!$B$5,"Journée au-delà du seuil d'alerte",IF(SUMIFS($K$5:$K185,$A$5:$A185,A186,$B$5:$B185,B186)+K186&gt;Paramètres!$B$6,"Semaine au-delà du seuil d'alerte","OK")))))))</f>
        <v/>
      </c>
      <c r="P186" s="3"/>
      <c r="Q186" s="0" t="str">
        <f aca="false">IF(B186="","",IF(IFERROR(N(INDEX(Paramètres!$B$9:$B$38,MATCH(B186,Paramètres!$A$9:$A$38,0))),0)&gt;0,INDEX(Paramètres!$B$9:$B$38,MATCH(B186,Paramètres!$A$9:$A$38,0)),Paramètres!$B$4))</f>
        <v/>
      </c>
      <c r="R186" s="0" t="n">
        <f aca="false">IF(B186="",0,IF(IFERROR(N(INDEX(Paramètres!$D$9:$D$38,MATCH(B186,Paramètres!$A$9:$A$38,0))),0)&gt;0,INDEX(Paramètres!$D$9:$D$38,MATCH(B186,Paramètres!$A$9:$A$38,0)),IFERROR(N(INDEX(Paramètres!$C$9:$C$38,MATCH(B186,Paramètres!$A$9:$A$38,0))),0)))</f>
        <v>0</v>
      </c>
      <c r="S186" s="0" t="str">
        <f aca="false">IF(OR(A186="",B186=""),"",B186&amp;"|"&amp;N(A186)&amp;"|"&amp;COUNTIFS($A$6:A186,A186,$B$6:B186,B186))</f>
        <v/>
      </c>
    </row>
    <row r="187" customFormat="false" ht="15" hidden="false" customHeight="false" outlineLevel="0" collapsed="false">
      <c r="A187" s="11"/>
      <c r="B187" s="3"/>
      <c r="C187" s="3"/>
      <c r="D187" s="12"/>
      <c r="E187" s="12"/>
      <c r="F187" s="12"/>
      <c r="G187" s="12"/>
      <c r="H187" s="12"/>
      <c r="I187" s="12"/>
      <c r="J187" s="12"/>
      <c r="K187" s="13" t="str">
        <f aca="false">IF(OR(B187="",COUNT(D187:J187)=0),"",SUM(D187:J187))</f>
        <v/>
      </c>
      <c r="L187" s="13" t="str">
        <f aca="false">IF(K187="","",MAX(0,MIN(K187,Q187-SUMIFS($K$5:$K186,$A$5:$A186,A187,$B$5:$B186,B187))))</f>
        <v/>
      </c>
      <c r="M187" s="13" t="str">
        <f aca="false">IF(K187="","",K187-L187)</f>
        <v/>
      </c>
      <c r="N187" s="14" t="str">
        <f aca="false">IF(K187="","",ROUND(L187*IFERROR(N(INDEX(Paramètres!$C$9:$C$38,MATCH(B187,Paramètres!$A$9:$A$38,0))),0)+M187*R187,2))</f>
        <v/>
      </c>
      <c r="O187" s="5" t="str">
        <f aca="false">IF(K187="","",IF(N(A187)=0,"Date à saisir",IF(WEEKDAY(A187,2)&lt;&gt;1,"Date : saisir un lundi",IF(COUNTIF(Paramètres!$A$9:$A$38,B187)=0,"Salarié hors liste",IF(COUNTIF(Paramètres!$F$9:$F$38,C187)=0,"Chantier hors liste",IF(MAX(D187:J187)&gt;Paramètres!$B$5,"Journée au-delà du seuil d'alerte",IF(SUMIFS($K$5:$K186,$A$5:$A186,A187,$B$5:$B186,B187)+K187&gt;Paramètres!$B$6,"Semaine au-delà du seuil d'alerte","OK")))))))</f>
        <v/>
      </c>
      <c r="P187" s="3"/>
      <c r="Q187" s="0" t="str">
        <f aca="false">IF(B187="","",IF(IFERROR(N(INDEX(Paramètres!$B$9:$B$38,MATCH(B187,Paramètres!$A$9:$A$38,0))),0)&gt;0,INDEX(Paramètres!$B$9:$B$38,MATCH(B187,Paramètres!$A$9:$A$38,0)),Paramètres!$B$4))</f>
        <v/>
      </c>
      <c r="R187" s="0" t="n">
        <f aca="false">IF(B187="",0,IF(IFERROR(N(INDEX(Paramètres!$D$9:$D$38,MATCH(B187,Paramètres!$A$9:$A$38,0))),0)&gt;0,INDEX(Paramètres!$D$9:$D$38,MATCH(B187,Paramètres!$A$9:$A$38,0)),IFERROR(N(INDEX(Paramètres!$C$9:$C$38,MATCH(B187,Paramètres!$A$9:$A$38,0))),0)))</f>
        <v>0</v>
      </c>
      <c r="S187" s="0" t="str">
        <f aca="false">IF(OR(A187="",B187=""),"",B187&amp;"|"&amp;N(A187)&amp;"|"&amp;COUNTIFS($A$6:A187,A187,$B$6:B187,B187))</f>
        <v/>
      </c>
    </row>
    <row r="188" customFormat="false" ht="15" hidden="false" customHeight="false" outlineLevel="0" collapsed="false">
      <c r="A188" s="11"/>
      <c r="B188" s="3"/>
      <c r="C188" s="3"/>
      <c r="D188" s="12"/>
      <c r="E188" s="12"/>
      <c r="F188" s="12"/>
      <c r="G188" s="12"/>
      <c r="H188" s="12"/>
      <c r="I188" s="12"/>
      <c r="J188" s="12"/>
      <c r="K188" s="13" t="str">
        <f aca="false">IF(OR(B188="",COUNT(D188:J188)=0),"",SUM(D188:J188))</f>
        <v/>
      </c>
      <c r="L188" s="13" t="str">
        <f aca="false">IF(K188="","",MAX(0,MIN(K188,Q188-SUMIFS($K$5:$K187,$A$5:$A187,A188,$B$5:$B187,B188))))</f>
        <v/>
      </c>
      <c r="M188" s="13" t="str">
        <f aca="false">IF(K188="","",K188-L188)</f>
        <v/>
      </c>
      <c r="N188" s="14" t="str">
        <f aca="false">IF(K188="","",ROUND(L188*IFERROR(N(INDEX(Paramètres!$C$9:$C$38,MATCH(B188,Paramètres!$A$9:$A$38,0))),0)+M188*R188,2))</f>
        <v/>
      </c>
      <c r="O188" s="5" t="str">
        <f aca="false">IF(K188="","",IF(N(A188)=0,"Date à saisir",IF(WEEKDAY(A188,2)&lt;&gt;1,"Date : saisir un lundi",IF(COUNTIF(Paramètres!$A$9:$A$38,B188)=0,"Salarié hors liste",IF(COUNTIF(Paramètres!$F$9:$F$38,C188)=0,"Chantier hors liste",IF(MAX(D188:J188)&gt;Paramètres!$B$5,"Journée au-delà du seuil d'alerte",IF(SUMIFS($K$5:$K187,$A$5:$A187,A188,$B$5:$B187,B188)+K188&gt;Paramètres!$B$6,"Semaine au-delà du seuil d'alerte","OK")))))))</f>
        <v/>
      </c>
      <c r="P188" s="3"/>
      <c r="Q188" s="0" t="str">
        <f aca="false">IF(B188="","",IF(IFERROR(N(INDEX(Paramètres!$B$9:$B$38,MATCH(B188,Paramètres!$A$9:$A$38,0))),0)&gt;0,INDEX(Paramètres!$B$9:$B$38,MATCH(B188,Paramètres!$A$9:$A$38,0)),Paramètres!$B$4))</f>
        <v/>
      </c>
      <c r="R188" s="0" t="n">
        <f aca="false">IF(B188="",0,IF(IFERROR(N(INDEX(Paramètres!$D$9:$D$38,MATCH(B188,Paramètres!$A$9:$A$38,0))),0)&gt;0,INDEX(Paramètres!$D$9:$D$38,MATCH(B188,Paramètres!$A$9:$A$38,0)),IFERROR(N(INDEX(Paramètres!$C$9:$C$38,MATCH(B188,Paramètres!$A$9:$A$38,0))),0)))</f>
        <v>0</v>
      </c>
      <c r="S188" s="0" t="str">
        <f aca="false">IF(OR(A188="",B188=""),"",B188&amp;"|"&amp;N(A188)&amp;"|"&amp;COUNTIFS($A$6:A188,A188,$B$6:B188,B188))</f>
        <v/>
      </c>
    </row>
    <row r="189" customFormat="false" ht="15" hidden="false" customHeight="false" outlineLevel="0" collapsed="false">
      <c r="A189" s="11"/>
      <c r="B189" s="3"/>
      <c r="C189" s="3"/>
      <c r="D189" s="12"/>
      <c r="E189" s="12"/>
      <c r="F189" s="12"/>
      <c r="G189" s="12"/>
      <c r="H189" s="12"/>
      <c r="I189" s="12"/>
      <c r="J189" s="12"/>
      <c r="K189" s="13" t="str">
        <f aca="false">IF(OR(B189="",COUNT(D189:J189)=0),"",SUM(D189:J189))</f>
        <v/>
      </c>
      <c r="L189" s="13" t="str">
        <f aca="false">IF(K189="","",MAX(0,MIN(K189,Q189-SUMIFS($K$5:$K188,$A$5:$A188,A189,$B$5:$B188,B189))))</f>
        <v/>
      </c>
      <c r="M189" s="13" t="str">
        <f aca="false">IF(K189="","",K189-L189)</f>
        <v/>
      </c>
      <c r="N189" s="14" t="str">
        <f aca="false">IF(K189="","",ROUND(L189*IFERROR(N(INDEX(Paramètres!$C$9:$C$38,MATCH(B189,Paramètres!$A$9:$A$38,0))),0)+M189*R189,2))</f>
        <v/>
      </c>
      <c r="O189" s="5" t="str">
        <f aca="false">IF(K189="","",IF(N(A189)=0,"Date à saisir",IF(WEEKDAY(A189,2)&lt;&gt;1,"Date : saisir un lundi",IF(COUNTIF(Paramètres!$A$9:$A$38,B189)=0,"Salarié hors liste",IF(COUNTIF(Paramètres!$F$9:$F$38,C189)=0,"Chantier hors liste",IF(MAX(D189:J189)&gt;Paramètres!$B$5,"Journée au-delà du seuil d'alerte",IF(SUMIFS($K$5:$K188,$A$5:$A188,A189,$B$5:$B188,B189)+K189&gt;Paramètres!$B$6,"Semaine au-delà du seuil d'alerte","OK")))))))</f>
        <v/>
      </c>
      <c r="P189" s="3"/>
      <c r="Q189" s="0" t="str">
        <f aca="false">IF(B189="","",IF(IFERROR(N(INDEX(Paramètres!$B$9:$B$38,MATCH(B189,Paramètres!$A$9:$A$38,0))),0)&gt;0,INDEX(Paramètres!$B$9:$B$38,MATCH(B189,Paramètres!$A$9:$A$38,0)),Paramètres!$B$4))</f>
        <v/>
      </c>
      <c r="R189" s="0" t="n">
        <f aca="false">IF(B189="",0,IF(IFERROR(N(INDEX(Paramètres!$D$9:$D$38,MATCH(B189,Paramètres!$A$9:$A$38,0))),0)&gt;0,INDEX(Paramètres!$D$9:$D$38,MATCH(B189,Paramètres!$A$9:$A$38,0)),IFERROR(N(INDEX(Paramètres!$C$9:$C$38,MATCH(B189,Paramètres!$A$9:$A$38,0))),0)))</f>
        <v>0</v>
      </c>
      <c r="S189" s="0" t="str">
        <f aca="false">IF(OR(A189="",B189=""),"",B189&amp;"|"&amp;N(A189)&amp;"|"&amp;COUNTIFS($A$6:A189,A189,$B$6:B189,B189))</f>
        <v/>
      </c>
    </row>
    <row r="190" customFormat="false" ht="15" hidden="false" customHeight="false" outlineLevel="0" collapsed="false">
      <c r="A190" s="11"/>
      <c r="B190" s="3"/>
      <c r="C190" s="3"/>
      <c r="D190" s="12"/>
      <c r="E190" s="12"/>
      <c r="F190" s="12"/>
      <c r="G190" s="12"/>
      <c r="H190" s="12"/>
      <c r="I190" s="12"/>
      <c r="J190" s="12"/>
      <c r="K190" s="13" t="str">
        <f aca="false">IF(OR(B190="",COUNT(D190:J190)=0),"",SUM(D190:J190))</f>
        <v/>
      </c>
      <c r="L190" s="13" t="str">
        <f aca="false">IF(K190="","",MAX(0,MIN(K190,Q190-SUMIFS($K$5:$K189,$A$5:$A189,A190,$B$5:$B189,B190))))</f>
        <v/>
      </c>
      <c r="M190" s="13" t="str">
        <f aca="false">IF(K190="","",K190-L190)</f>
        <v/>
      </c>
      <c r="N190" s="14" t="str">
        <f aca="false">IF(K190="","",ROUND(L190*IFERROR(N(INDEX(Paramètres!$C$9:$C$38,MATCH(B190,Paramètres!$A$9:$A$38,0))),0)+M190*R190,2))</f>
        <v/>
      </c>
      <c r="O190" s="5" t="str">
        <f aca="false">IF(K190="","",IF(N(A190)=0,"Date à saisir",IF(WEEKDAY(A190,2)&lt;&gt;1,"Date : saisir un lundi",IF(COUNTIF(Paramètres!$A$9:$A$38,B190)=0,"Salarié hors liste",IF(COUNTIF(Paramètres!$F$9:$F$38,C190)=0,"Chantier hors liste",IF(MAX(D190:J190)&gt;Paramètres!$B$5,"Journée au-delà du seuil d'alerte",IF(SUMIFS($K$5:$K189,$A$5:$A189,A190,$B$5:$B189,B190)+K190&gt;Paramètres!$B$6,"Semaine au-delà du seuil d'alerte","OK")))))))</f>
        <v/>
      </c>
      <c r="P190" s="3"/>
      <c r="Q190" s="0" t="str">
        <f aca="false">IF(B190="","",IF(IFERROR(N(INDEX(Paramètres!$B$9:$B$38,MATCH(B190,Paramètres!$A$9:$A$38,0))),0)&gt;0,INDEX(Paramètres!$B$9:$B$38,MATCH(B190,Paramètres!$A$9:$A$38,0)),Paramètres!$B$4))</f>
        <v/>
      </c>
      <c r="R190" s="0" t="n">
        <f aca="false">IF(B190="",0,IF(IFERROR(N(INDEX(Paramètres!$D$9:$D$38,MATCH(B190,Paramètres!$A$9:$A$38,0))),0)&gt;0,INDEX(Paramètres!$D$9:$D$38,MATCH(B190,Paramètres!$A$9:$A$38,0)),IFERROR(N(INDEX(Paramètres!$C$9:$C$38,MATCH(B190,Paramètres!$A$9:$A$38,0))),0)))</f>
        <v>0</v>
      </c>
      <c r="S190" s="0" t="str">
        <f aca="false">IF(OR(A190="",B190=""),"",B190&amp;"|"&amp;N(A190)&amp;"|"&amp;COUNTIFS($A$6:A190,A190,$B$6:B190,B190))</f>
        <v/>
      </c>
    </row>
    <row r="191" customFormat="false" ht="15" hidden="false" customHeight="false" outlineLevel="0" collapsed="false">
      <c r="A191" s="11"/>
      <c r="B191" s="3"/>
      <c r="C191" s="3"/>
      <c r="D191" s="12"/>
      <c r="E191" s="12"/>
      <c r="F191" s="12"/>
      <c r="G191" s="12"/>
      <c r="H191" s="12"/>
      <c r="I191" s="12"/>
      <c r="J191" s="12"/>
      <c r="K191" s="13" t="str">
        <f aca="false">IF(OR(B191="",COUNT(D191:J191)=0),"",SUM(D191:J191))</f>
        <v/>
      </c>
      <c r="L191" s="13" t="str">
        <f aca="false">IF(K191="","",MAX(0,MIN(K191,Q191-SUMIFS($K$5:$K190,$A$5:$A190,A191,$B$5:$B190,B191))))</f>
        <v/>
      </c>
      <c r="M191" s="13" t="str">
        <f aca="false">IF(K191="","",K191-L191)</f>
        <v/>
      </c>
      <c r="N191" s="14" t="str">
        <f aca="false">IF(K191="","",ROUND(L191*IFERROR(N(INDEX(Paramètres!$C$9:$C$38,MATCH(B191,Paramètres!$A$9:$A$38,0))),0)+M191*R191,2))</f>
        <v/>
      </c>
      <c r="O191" s="5" t="str">
        <f aca="false">IF(K191="","",IF(N(A191)=0,"Date à saisir",IF(WEEKDAY(A191,2)&lt;&gt;1,"Date : saisir un lundi",IF(COUNTIF(Paramètres!$A$9:$A$38,B191)=0,"Salarié hors liste",IF(COUNTIF(Paramètres!$F$9:$F$38,C191)=0,"Chantier hors liste",IF(MAX(D191:J191)&gt;Paramètres!$B$5,"Journée au-delà du seuil d'alerte",IF(SUMIFS($K$5:$K190,$A$5:$A190,A191,$B$5:$B190,B191)+K191&gt;Paramètres!$B$6,"Semaine au-delà du seuil d'alerte","OK")))))))</f>
        <v/>
      </c>
      <c r="P191" s="3"/>
      <c r="Q191" s="0" t="str">
        <f aca="false">IF(B191="","",IF(IFERROR(N(INDEX(Paramètres!$B$9:$B$38,MATCH(B191,Paramètres!$A$9:$A$38,0))),0)&gt;0,INDEX(Paramètres!$B$9:$B$38,MATCH(B191,Paramètres!$A$9:$A$38,0)),Paramètres!$B$4))</f>
        <v/>
      </c>
      <c r="R191" s="0" t="n">
        <f aca="false">IF(B191="",0,IF(IFERROR(N(INDEX(Paramètres!$D$9:$D$38,MATCH(B191,Paramètres!$A$9:$A$38,0))),0)&gt;0,INDEX(Paramètres!$D$9:$D$38,MATCH(B191,Paramètres!$A$9:$A$38,0)),IFERROR(N(INDEX(Paramètres!$C$9:$C$38,MATCH(B191,Paramètres!$A$9:$A$38,0))),0)))</f>
        <v>0</v>
      </c>
      <c r="S191" s="0" t="str">
        <f aca="false">IF(OR(A191="",B191=""),"",B191&amp;"|"&amp;N(A191)&amp;"|"&amp;COUNTIFS($A$6:A191,A191,$B$6:B191,B191))</f>
        <v/>
      </c>
    </row>
    <row r="192" customFormat="false" ht="15" hidden="false" customHeight="false" outlineLevel="0" collapsed="false">
      <c r="A192" s="11"/>
      <c r="B192" s="3"/>
      <c r="C192" s="3"/>
      <c r="D192" s="12"/>
      <c r="E192" s="12"/>
      <c r="F192" s="12"/>
      <c r="G192" s="12"/>
      <c r="H192" s="12"/>
      <c r="I192" s="12"/>
      <c r="J192" s="12"/>
      <c r="K192" s="13" t="str">
        <f aca="false">IF(OR(B192="",COUNT(D192:J192)=0),"",SUM(D192:J192))</f>
        <v/>
      </c>
      <c r="L192" s="13" t="str">
        <f aca="false">IF(K192="","",MAX(0,MIN(K192,Q192-SUMIFS($K$5:$K191,$A$5:$A191,A192,$B$5:$B191,B192))))</f>
        <v/>
      </c>
      <c r="M192" s="13" t="str">
        <f aca="false">IF(K192="","",K192-L192)</f>
        <v/>
      </c>
      <c r="N192" s="14" t="str">
        <f aca="false">IF(K192="","",ROUND(L192*IFERROR(N(INDEX(Paramètres!$C$9:$C$38,MATCH(B192,Paramètres!$A$9:$A$38,0))),0)+M192*R192,2))</f>
        <v/>
      </c>
      <c r="O192" s="5" t="str">
        <f aca="false">IF(K192="","",IF(N(A192)=0,"Date à saisir",IF(WEEKDAY(A192,2)&lt;&gt;1,"Date : saisir un lundi",IF(COUNTIF(Paramètres!$A$9:$A$38,B192)=0,"Salarié hors liste",IF(COUNTIF(Paramètres!$F$9:$F$38,C192)=0,"Chantier hors liste",IF(MAX(D192:J192)&gt;Paramètres!$B$5,"Journée au-delà du seuil d'alerte",IF(SUMIFS($K$5:$K191,$A$5:$A191,A192,$B$5:$B191,B192)+K192&gt;Paramètres!$B$6,"Semaine au-delà du seuil d'alerte","OK")))))))</f>
        <v/>
      </c>
      <c r="P192" s="3"/>
      <c r="Q192" s="0" t="str">
        <f aca="false">IF(B192="","",IF(IFERROR(N(INDEX(Paramètres!$B$9:$B$38,MATCH(B192,Paramètres!$A$9:$A$38,0))),0)&gt;0,INDEX(Paramètres!$B$9:$B$38,MATCH(B192,Paramètres!$A$9:$A$38,0)),Paramètres!$B$4))</f>
        <v/>
      </c>
      <c r="R192" s="0" t="n">
        <f aca="false">IF(B192="",0,IF(IFERROR(N(INDEX(Paramètres!$D$9:$D$38,MATCH(B192,Paramètres!$A$9:$A$38,0))),0)&gt;0,INDEX(Paramètres!$D$9:$D$38,MATCH(B192,Paramètres!$A$9:$A$38,0)),IFERROR(N(INDEX(Paramètres!$C$9:$C$38,MATCH(B192,Paramètres!$A$9:$A$38,0))),0)))</f>
        <v>0</v>
      </c>
      <c r="S192" s="0" t="str">
        <f aca="false">IF(OR(A192="",B192=""),"",B192&amp;"|"&amp;N(A192)&amp;"|"&amp;COUNTIFS($A$6:A192,A192,$B$6:B192,B192))</f>
        <v/>
      </c>
    </row>
    <row r="193" customFormat="false" ht="15" hidden="false" customHeight="false" outlineLevel="0" collapsed="false">
      <c r="A193" s="11"/>
      <c r="B193" s="3"/>
      <c r="C193" s="3"/>
      <c r="D193" s="12"/>
      <c r="E193" s="12"/>
      <c r="F193" s="12"/>
      <c r="G193" s="12"/>
      <c r="H193" s="12"/>
      <c r="I193" s="12"/>
      <c r="J193" s="12"/>
      <c r="K193" s="13" t="str">
        <f aca="false">IF(OR(B193="",COUNT(D193:J193)=0),"",SUM(D193:J193))</f>
        <v/>
      </c>
      <c r="L193" s="13" t="str">
        <f aca="false">IF(K193="","",MAX(0,MIN(K193,Q193-SUMIFS($K$5:$K192,$A$5:$A192,A193,$B$5:$B192,B193))))</f>
        <v/>
      </c>
      <c r="M193" s="13" t="str">
        <f aca="false">IF(K193="","",K193-L193)</f>
        <v/>
      </c>
      <c r="N193" s="14" t="str">
        <f aca="false">IF(K193="","",ROUND(L193*IFERROR(N(INDEX(Paramètres!$C$9:$C$38,MATCH(B193,Paramètres!$A$9:$A$38,0))),0)+M193*R193,2))</f>
        <v/>
      </c>
      <c r="O193" s="5" t="str">
        <f aca="false">IF(K193="","",IF(N(A193)=0,"Date à saisir",IF(WEEKDAY(A193,2)&lt;&gt;1,"Date : saisir un lundi",IF(COUNTIF(Paramètres!$A$9:$A$38,B193)=0,"Salarié hors liste",IF(COUNTIF(Paramètres!$F$9:$F$38,C193)=0,"Chantier hors liste",IF(MAX(D193:J193)&gt;Paramètres!$B$5,"Journée au-delà du seuil d'alerte",IF(SUMIFS($K$5:$K192,$A$5:$A192,A193,$B$5:$B192,B193)+K193&gt;Paramètres!$B$6,"Semaine au-delà du seuil d'alerte","OK")))))))</f>
        <v/>
      </c>
      <c r="P193" s="3"/>
      <c r="Q193" s="0" t="str">
        <f aca="false">IF(B193="","",IF(IFERROR(N(INDEX(Paramètres!$B$9:$B$38,MATCH(B193,Paramètres!$A$9:$A$38,0))),0)&gt;0,INDEX(Paramètres!$B$9:$B$38,MATCH(B193,Paramètres!$A$9:$A$38,0)),Paramètres!$B$4))</f>
        <v/>
      </c>
      <c r="R193" s="0" t="n">
        <f aca="false">IF(B193="",0,IF(IFERROR(N(INDEX(Paramètres!$D$9:$D$38,MATCH(B193,Paramètres!$A$9:$A$38,0))),0)&gt;0,INDEX(Paramètres!$D$9:$D$38,MATCH(B193,Paramètres!$A$9:$A$38,0)),IFERROR(N(INDEX(Paramètres!$C$9:$C$38,MATCH(B193,Paramètres!$A$9:$A$38,0))),0)))</f>
        <v>0</v>
      </c>
      <c r="S193" s="0" t="str">
        <f aca="false">IF(OR(A193="",B193=""),"",B193&amp;"|"&amp;N(A193)&amp;"|"&amp;COUNTIFS($A$6:A193,A193,$B$6:B193,B193))</f>
        <v/>
      </c>
    </row>
    <row r="194" customFormat="false" ht="15" hidden="false" customHeight="false" outlineLevel="0" collapsed="false">
      <c r="A194" s="11"/>
      <c r="B194" s="3"/>
      <c r="C194" s="3"/>
      <c r="D194" s="12"/>
      <c r="E194" s="12"/>
      <c r="F194" s="12"/>
      <c r="G194" s="12"/>
      <c r="H194" s="12"/>
      <c r="I194" s="12"/>
      <c r="J194" s="12"/>
      <c r="K194" s="13" t="str">
        <f aca="false">IF(OR(B194="",COUNT(D194:J194)=0),"",SUM(D194:J194))</f>
        <v/>
      </c>
      <c r="L194" s="13" t="str">
        <f aca="false">IF(K194="","",MAX(0,MIN(K194,Q194-SUMIFS($K$5:$K193,$A$5:$A193,A194,$B$5:$B193,B194))))</f>
        <v/>
      </c>
      <c r="M194" s="13" t="str">
        <f aca="false">IF(K194="","",K194-L194)</f>
        <v/>
      </c>
      <c r="N194" s="14" t="str">
        <f aca="false">IF(K194="","",ROUND(L194*IFERROR(N(INDEX(Paramètres!$C$9:$C$38,MATCH(B194,Paramètres!$A$9:$A$38,0))),0)+M194*R194,2))</f>
        <v/>
      </c>
      <c r="O194" s="5" t="str">
        <f aca="false">IF(K194="","",IF(N(A194)=0,"Date à saisir",IF(WEEKDAY(A194,2)&lt;&gt;1,"Date : saisir un lundi",IF(COUNTIF(Paramètres!$A$9:$A$38,B194)=0,"Salarié hors liste",IF(COUNTIF(Paramètres!$F$9:$F$38,C194)=0,"Chantier hors liste",IF(MAX(D194:J194)&gt;Paramètres!$B$5,"Journée au-delà du seuil d'alerte",IF(SUMIFS($K$5:$K193,$A$5:$A193,A194,$B$5:$B193,B194)+K194&gt;Paramètres!$B$6,"Semaine au-delà du seuil d'alerte","OK")))))))</f>
        <v/>
      </c>
      <c r="P194" s="3"/>
      <c r="Q194" s="0" t="str">
        <f aca="false">IF(B194="","",IF(IFERROR(N(INDEX(Paramètres!$B$9:$B$38,MATCH(B194,Paramètres!$A$9:$A$38,0))),0)&gt;0,INDEX(Paramètres!$B$9:$B$38,MATCH(B194,Paramètres!$A$9:$A$38,0)),Paramètres!$B$4))</f>
        <v/>
      </c>
      <c r="R194" s="0" t="n">
        <f aca="false">IF(B194="",0,IF(IFERROR(N(INDEX(Paramètres!$D$9:$D$38,MATCH(B194,Paramètres!$A$9:$A$38,0))),0)&gt;0,INDEX(Paramètres!$D$9:$D$38,MATCH(B194,Paramètres!$A$9:$A$38,0)),IFERROR(N(INDEX(Paramètres!$C$9:$C$38,MATCH(B194,Paramètres!$A$9:$A$38,0))),0)))</f>
        <v>0</v>
      </c>
      <c r="S194" s="0" t="str">
        <f aca="false">IF(OR(A194="",B194=""),"",B194&amp;"|"&amp;N(A194)&amp;"|"&amp;COUNTIFS($A$6:A194,A194,$B$6:B194,B194))</f>
        <v/>
      </c>
    </row>
    <row r="195" customFormat="false" ht="15" hidden="false" customHeight="false" outlineLevel="0" collapsed="false">
      <c r="A195" s="11"/>
      <c r="B195" s="3"/>
      <c r="C195" s="3"/>
      <c r="D195" s="12"/>
      <c r="E195" s="12"/>
      <c r="F195" s="12"/>
      <c r="G195" s="12"/>
      <c r="H195" s="12"/>
      <c r="I195" s="12"/>
      <c r="J195" s="12"/>
      <c r="K195" s="13" t="str">
        <f aca="false">IF(OR(B195="",COUNT(D195:J195)=0),"",SUM(D195:J195))</f>
        <v/>
      </c>
      <c r="L195" s="13" t="str">
        <f aca="false">IF(K195="","",MAX(0,MIN(K195,Q195-SUMIFS($K$5:$K194,$A$5:$A194,A195,$B$5:$B194,B195))))</f>
        <v/>
      </c>
      <c r="M195" s="13" t="str">
        <f aca="false">IF(K195="","",K195-L195)</f>
        <v/>
      </c>
      <c r="N195" s="14" t="str">
        <f aca="false">IF(K195="","",ROUND(L195*IFERROR(N(INDEX(Paramètres!$C$9:$C$38,MATCH(B195,Paramètres!$A$9:$A$38,0))),0)+M195*R195,2))</f>
        <v/>
      </c>
      <c r="O195" s="5" t="str">
        <f aca="false">IF(K195="","",IF(N(A195)=0,"Date à saisir",IF(WEEKDAY(A195,2)&lt;&gt;1,"Date : saisir un lundi",IF(COUNTIF(Paramètres!$A$9:$A$38,B195)=0,"Salarié hors liste",IF(COUNTIF(Paramètres!$F$9:$F$38,C195)=0,"Chantier hors liste",IF(MAX(D195:J195)&gt;Paramètres!$B$5,"Journée au-delà du seuil d'alerte",IF(SUMIFS($K$5:$K194,$A$5:$A194,A195,$B$5:$B194,B195)+K195&gt;Paramètres!$B$6,"Semaine au-delà du seuil d'alerte","OK")))))))</f>
        <v/>
      </c>
      <c r="P195" s="3"/>
      <c r="Q195" s="0" t="str">
        <f aca="false">IF(B195="","",IF(IFERROR(N(INDEX(Paramètres!$B$9:$B$38,MATCH(B195,Paramètres!$A$9:$A$38,0))),0)&gt;0,INDEX(Paramètres!$B$9:$B$38,MATCH(B195,Paramètres!$A$9:$A$38,0)),Paramètres!$B$4))</f>
        <v/>
      </c>
      <c r="R195" s="0" t="n">
        <f aca="false">IF(B195="",0,IF(IFERROR(N(INDEX(Paramètres!$D$9:$D$38,MATCH(B195,Paramètres!$A$9:$A$38,0))),0)&gt;0,INDEX(Paramètres!$D$9:$D$38,MATCH(B195,Paramètres!$A$9:$A$38,0)),IFERROR(N(INDEX(Paramètres!$C$9:$C$38,MATCH(B195,Paramètres!$A$9:$A$38,0))),0)))</f>
        <v>0</v>
      </c>
      <c r="S195" s="0" t="str">
        <f aca="false">IF(OR(A195="",B195=""),"",B195&amp;"|"&amp;N(A195)&amp;"|"&amp;COUNTIFS($A$6:A195,A195,$B$6:B195,B195))</f>
        <v/>
      </c>
    </row>
    <row r="196" customFormat="false" ht="15" hidden="false" customHeight="false" outlineLevel="0" collapsed="false">
      <c r="A196" s="11"/>
      <c r="B196" s="3"/>
      <c r="C196" s="3"/>
      <c r="D196" s="12"/>
      <c r="E196" s="12"/>
      <c r="F196" s="12"/>
      <c r="G196" s="12"/>
      <c r="H196" s="12"/>
      <c r="I196" s="12"/>
      <c r="J196" s="12"/>
      <c r="K196" s="13" t="str">
        <f aca="false">IF(OR(B196="",COUNT(D196:J196)=0),"",SUM(D196:J196))</f>
        <v/>
      </c>
      <c r="L196" s="13" t="str">
        <f aca="false">IF(K196="","",MAX(0,MIN(K196,Q196-SUMIFS($K$5:$K195,$A$5:$A195,A196,$B$5:$B195,B196))))</f>
        <v/>
      </c>
      <c r="M196" s="13" t="str">
        <f aca="false">IF(K196="","",K196-L196)</f>
        <v/>
      </c>
      <c r="N196" s="14" t="str">
        <f aca="false">IF(K196="","",ROUND(L196*IFERROR(N(INDEX(Paramètres!$C$9:$C$38,MATCH(B196,Paramètres!$A$9:$A$38,0))),0)+M196*R196,2))</f>
        <v/>
      </c>
      <c r="O196" s="5" t="str">
        <f aca="false">IF(K196="","",IF(N(A196)=0,"Date à saisir",IF(WEEKDAY(A196,2)&lt;&gt;1,"Date : saisir un lundi",IF(COUNTIF(Paramètres!$A$9:$A$38,B196)=0,"Salarié hors liste",IF(COUNTIF(Paramètres!$F$9:$F$38,C196)=0,"Chantier hors liste",IF(MAX(D196:J196)&gt;Paramètres!$B$5,"Journée au-delà du seuil d'alerte",IF(SUMIFS($K$5:$K195,$A$5:$A195,A196,$B$5:$B195,B196)+K196&gt;Paramètres!$B$6,"Semaine au-delà du seuil d'alerte","OK")))))))</f>
        <v/>
      </c>
      <c r="P196" s="3"/>
      <c r="Q196" s="0" t="str">
        <f aca="false">IF(B196="","",IF(IFERROR(N(INDEX(Paramètres!$B$9:$B$38,MATCH(B196,Paramètres!$A$9:$A$38,0))),0)&gt;0,INDEX(Paramètres!$B$9:$B$38,MATCH(B196,Paramètres!$A$9:$A$38,0)),Paramètres!$B$4))</f>
        <v/>
      </c>
      <c r="R196" s="0" t="n">
        <f aca="false">IF(B196="",0,IF(IFERROR(N(INDEX(Paramètres!$D$9:$D$38,MATCH(B196,Paramètres!$A$9:$A$38,0))),0)&gt;0,INDEX(Paramètres!$D$9:$D$38,MATCH(B196,Paramètres!$A$9:$A$38,0)),IFERROR(N(INDEX(Paramètres!$C$9:$C$38,MATCH(B196,Paramètres!$A$9:$A$38,0))),0)))</f>
        <v>0</v>
      </c>
      <c r="S196" s="0" t="str">
        <f aca="false">IF(OR(A196="",B196=""),"",B196&amp;"|"&amp;N(A196)&amp;"|"&amp;COUNTIFS($A$6:A196,A196,$B$6:B196,B196))</f>
        <v/>
      </c>
    </row>
    <row r="197" customFormat="false" ht="15" hidden="false" customHeight="false" outlineLevel="0" collapsed="false">
      <c r="A197" s="11"/>
      <c r="B197" s="3"/>
      <c r="C197" s="3"/>
      <c r="D197" s="12"/>
      <c r="E197" s="12"/>
      <c r="F197" s="12"/>
      <c r="G197" s="12"/>
      <c r="H197" s="12"/>
      <c r="I197" s="12"/>
      <c r="J197" s="12"/>
      <c r="K197" s="13" t="str">
        <f aca="false">IF(OR(B197="",COUNT(D197:J197)=0),"",SUM(D197:J197))</f>
        <v/>
      </c>
      <c r="L197" s="13" t="str">
        <f aca="false">IF(K197="","",MAX(0,MIN(K197,Q197-SUMIFS($K$5:$K196,$A$5:$A196,A197,$B$5:$B196,B197))))</f>
        <v/>
      </c>
      <c r="M197" s="13" t="str">
        <f aca="false">IF(K197="","",K197-L197)</f>
        <v/>
      </c>
      <c r="N197" s="14" t="str">
        <f aca="false">IF(K197="","",ROUND(L197*IFERROR(N(INDEX(Paramètres!$C$9:$C$38,MATCH(B197,Paramètres!$A$9:$A$38,0))),0)+M197*R197,2))</f>
        <v/>
      </c>
      <c r="O197" s="5" t="str">
        <f aca="false">IF(K197="","",IF(N(A197)=0,"Date à saisir",IF(WEEKDAY(A197,2)&lt;&gt;1,"Date : saisir un lundi",IF(COUNTIF(Paramètres!$A$9:$A$38,B197)=0,"Salarié hors liste",IF(COUNTIF(Paramètres!$F$9:$F$38,C197)=0,"Chantier hors liste",IF(MAX(D197:J197)&gt;Paramètres!$B$5,"Journée au-delà du seuil d'alerte",IF(SUMIFS($K$5:$K196,$A$5:$A196,A197,$B$5:$B196,B197)+K197&gt;Paramètres!$B$6,"Semaine au-delà du seuil d'alerte","OK")))))))</f>
        <v/>
      </c>
      <c r="P197" s="3"/>
      <c r="Q197" s="0" t="str">
        <f aca="false">IF(B197="","",IF(IFERROR(N(INDEX(Paramètres!$B$9:$B$38,MATCH(B197,Paramètres!$A$9:$A$38,0))),0)&gt;0,INDEX(Paramètres!$B$9:$B$38,MATCH(B197,Paramètres!$A$9:$A$38,0)),Paramètres!$B$4))</f>
        <v/>
      </c>
      <c r="R197" s="0" t="n">
        <f aca="false">IF(B197="",0,IF(IFERROR(N(INDEX(Paramètres!$D$9:$D$38,MATCH(B197,Paramètres!$A$9:$A$38,0))),0)&gt;0,INDEX(Paramètres!$D$9:$D$38,MATCH(B197,Paramètres!$A$9:$A$38,0)),IFERROR(N(INDEX(Paramètres!$C$9:$C$38,MATCH(B197,Paramètres!$A$9:$A$38,0))),0)))</f>
        <v>0</v>
      </c>
      <c r="S197" s="0" t="str">
        <f aca="false">IF(OR(A197="",B197=""),"",B197&amp;"|"&amp;N(A197)&amp;"|"&amp;COUNTIFS($A$6:A197,A197,$B$6:B197,B197))</f>
        <v/>
      </c>
    </row>
    <row r="198" customFormat="false" ht="15" hidden="false" customHeight="false" outlineLevel="0" collapsed="false">
      <c r="A198" s="11"/>
      <c r="B198" s="3"/>
      <c r="C198" s="3"/>
      <c r="D198" s="12"/>
      <c r="E198" s="12"/>
      <c r="F198" s="12"/>
      <c r="G198" s="12"/>
      <c r="H198" s="12"/>
      <c r="I198" s="12"/>
      <c r="J198" s="12"/>
      <c r="K198" s="13" t="str">
        <f aca="false">IF(OR(B198="",COUNT(D198:J198)=0),"",SUM(D198:J198))</f>
        <v/>
      </c>
      <c r="L198" s="13" t="str">
        <f aca="false">IF(K198="","",MAX(0,MIN(K198,Q198-SUMIFS($K$5:$K197,$A$5:$A197,A198,$B$5:$B197,B198))))</f>
        <v/>
      </c>
      <c r="M198" s="13" t="str">
        <f aca="false">IF(K198="","",K198-L198)</f>
        <v/>
      </c>
      <c r="N198" s="14" t="str">
        <f aca="false">IF(K198="","",ROUND(L198*IFERROR(N(INDEX(Paramètres!$C$9:$C$38,MATCH(B198,Paramètres!$A$9:$A$38,0))),0)+M198*R198,2))</f>
        <v/>
      </c>
      <c r="O198" s="5" t="str">
        <f aca="false">IF(K198="","",IF(N(A198)=0,"Date à saisir",IF(WEEKDAY(A198,2)&lt;&gt;1,"Date : saisir un lundi",IF(COUNTIF(Paramètres!$A$9:$A$38,B198)=0,"Salarié hors liste",IF(COUNTIF(Paramètres!$F$9:$F$38,C198)=0,"Chantier hors liste",IF(MAX(D198:J198)&gt;Paramètres!$B$5,"Journée au-delà du seuil d'alerte",IF(SUMIFS($K$5:$K197,$A$5:$A197,A198,$B$5:$B197,B198)+K198&gt;Paramètres!$B$6,"Semaine au-delà du seuil d'alerte","OK")))))))</f>
        <v/>
      </c>
      <c r="P198" s="3"/>
      <c r="Q198" s="0" t="str">
        <f aca="false">IF(B198="","",IF(IFERROR(N(INDEX(Paramètres!$B$9:$B$38,MATCH(B198,Paramètres!$A$9:$A$38,0))),0)&gt;0,INDEX(Paramètres!$B$9:$B$38,MATCH(B198,Paramètres!$A$9:$A$38,0)),Paramètres!$B$4))</f>
        <v/>
      </c>
      <c r="R198" s="0" t="n">
        <f aca="false">IF(B198="",0,IF(IFERROR(N(INDEX(Paramètres!$D$9:$D$38,MATCH(B198,Paramètres!$A$9:$A$38,0))),0)&gt;0,INDEX(Paramètres!$D$9:$D$38,MATCH(B198,Paramètres!$A$9:$A$38,0)),IFERROR(N(INDEX(Paramètres!$C$9:$C$38,MATCH(B198,Paramètres!$A$9:$A$38,0))),0)))</f>
        <v>0</v>
      </c>
      <c r="S198" s="0" t="str">
        <f aca="false">IF(OR(A198="",B198=""),"",B198&amp;"|"&amp;N(A198)&amp;"|"&amp;COUNTIFS($A$6:A198,A198,$B$6:B198,B198))</f>
        <v/>
      </c>
    </row>
    <row r="199" customFormat="false" ht="15" hidden="false" customHeight="false" outlineLevel="0" collapsed="false">
      <c r="A199" s="11"/>
      <c r="B199" s="3"/>
      <c r="C199" s="3"/>
      <c r="D199" s="12"/>
      <c r="E199" s="12"/>
      <c r="F199" s="12"/>
      <c r="G199" s="12"/>
      <c r="H199" s="12"/>
      <c r="I199" s="12"/>
      <c r="J199" s="12"/>
      <c r="K199" s="13" t="str">
        <f aca="false">IF(OR(B199="",COUNT(D199:J199)=0),"",SUM(D199:J199))</f>
        <v/>
      </c>
      <c r="L199" s="13" t="str">
        <f aca="false">IF(K199="","",MAX(0,MIN(K199,Q199-SUMIFS($K$5:$K198,$A$5:$A198,A199,$B$5:$B198,B199))))</f>
        <v/>
      </c>
      <c r="M199" s="13" t="str">
        <f aca="false">IF(K199="","",K199-L199)</f>
        <v/>
      </c>
      <c r="N199" s="14" t="str">
        <f aca="false">IF(K199="","",ROUND(L199*IFERROR(N(INDEX(Paramètres!$C$9:$C$38,MATCH(B199,Paramètres!$A$9:$A$38,0))),0)+M199*R199,2))</f>
        <v/>
      </c>
      <c r="O199" s="5" t="str">
        <f aca="false">IF(K199="","",IF(N(A199)=0,"Date à saisir",IF(WEEKDAY(A199,2)&lt;&gt;1,"Date : saisir un lundi",IF(COUNTIF(Paramètres!$A$9:$A$38,B199)=0,"Salarié hors liste",IF(COUNTIF(Paramètres!$F$9:$F$38,C199)=0,"Chantier hors liste",IF(MAX(D199:J199)&gt;Paramètres!$B$5,"Journée au-delà du seuil d'alerte",IF(SUMIFS($K$5:$K198,$A$5:$A198,A199,$B$5:$B198,B199)+K199&gt;Paramètres!$B$6,"Semaine au-delà du seuil d'alerte","OK")))))))</f>
        <v/>
      </c>
      <c r="P199" s="3"/>
      <c r="Q199" s="0" t="str">
        <f aca="false">IF(B199="","",IF(IFERROR(N(INDEX(Paramètres!$B$9:$B$38,MATCH(B199,Paramètres!$A$9:$A$38,0))),0)&gt;0,INDEX(Paramètres!$B$9:$B$38,MATCH(B199,Paramètres!$A$9:$A$38,0)),Paramètres!$B$4))</f>
        <v/>
      </c>
      <c r="R199" s="0" t="n">
        <f aca="false">IF(B199="",0,IF(IFERROR(N(INDEX(Paramètres!$D$9:$D$38,MATCH(B199,Paramètres!$A$9:$A$38,0))),0)&gt;0,INDEX(Paramètres!$D$9:$D$38,MATCH(B199,Paramètres!$A$9:$A$38,0)),IFERROR(N(INDEX(Paramètres!$C$9:$C$38,MATCH(B199,Paramètres!$A$9:$A$38,0))),0)))</f>
        <v>0</v>
      </c>
      <c r="S199" s="0" t="str">
        <f aca="false">IF(OR(A199="",B199=""),"",B199&amp;"|"&amp;N(A199)&amp;"|"&amp;COUNTIFS($A$6:A199,A199,$B$6:B199,B199))</f>
        <v/>
      </c>
    </row>
    <row r="200" customFormat="false" ht="15" hidden="false" customHeight="false" outlineLevel="0" collapsed="false">
      <c r="A200" s="11"/>
      <c r="B200" s="3"/>
      <c r="C200" s="3"/>
      <c r="D200" s="12"/>
      <c r="E200" s="12"/>
      <c r="F200" s="12"/>
      <c r="G200" s="12"/>
      <c r="H200" s="12"/>
      <c r="I200" s="12"/>
      <c r="J200" s="12"/>
      <c r="K200" s="13" t="str">
        <f aca="false">IF(OR(B200="",COUNT(D200:J200)=0),"",SUM(D200:J200))</f>
        <v/>
      </c>
      <c r="L200" s="13" t="str">
        <f aca="false">IF(K200="","",MAX(0,MIN(K200,Q200-SUMIFS($K$5:$K199,$A$5:$A199,A200,$B$5:$B199,B200))))</f>
        <v/>
      </c>
      <c r="M200" s="13" t="str">
        <f aca="false">IF(K200="","",K200-L200)</f>
        <v/>
      </c>
      <c r="N200" s="14" t="str">
        <f aca="false">IF(K200="","",ROUND(L200*IFERROR(N(INDEX(Paramètres!$C$9:$C$38,MATCH(B200,Paramètres!$A$9:$A$38,0))),0)+M200*R200,2))</f>
        <v/>
      </c>
      <c r="O200" s="5" t="str">
        <f aca="false">IF(K200="","",IF(N(A200)=0,"Date à saisir",IF(WEEKDAY(A200,2)&lt;&gt;1,"Date : saisir un lundi",IF(COUNTIF(Paramètres!$A$9:$A$38,B200)=0,"Salarié hors liste",IF(COUNTIF(Paramètres!$F$9:$F$38,C200)=0,"Chantier hors liste",IF(MAX(D200:J200)&gt;Paramètres!$B$5,"Journée au-delà du seuil d'alerte",IF(SUMIFS($K$5:$K199,$A$5:$A199,A200,$B$5:$B199,B200)+K200&gt;Paramètres!$B$6,"Semaine au-delà du seuil d'alerte","OK")))))))</f>
        <v/>
      </c>
      <c r="P200" s="3"/>
      <c r="Q200" s="0" t="str">
        <f aca="false">IF(B200="","",IF(IFERROR(N(INDEX(Paramètres!$B$9:$B$38,MATCH(B200,Paramètres!$A$9:$A$38,0))),0)&gt;0,INDEX(Paramètres!$B$9:$B$38,MATCH(B200,Paramètres!$A$9:$A$38,0)),Paramètres!$B$4))</f>
        <v/>
      </c>
      <c r="R200" s="0" t="n">
        <f aca="false">IF(B200="",0,IF(IFERROR(N(INDEX(Paramètres!$D$9:$D$38,MATCH(B200,Paramètres!$A$9:$A$38,0))),0)&gt;0,INDEX(Paramètres!$D$9:$D$38,MATCH(B200,Paramètres!$A$9:$A$38,0)),IFERROR(N(INDEX(Paramètres!$C$9:$C$38,MATCH(B200,Paramètres!$A$9:$A$38,0))),0)))</f>
        <v>0</v>
      </c>
      <c r="S200" s="0" t="str">
        <f aca="false">IF(OR(A200="",B200=""),"",B200&amp;"|"&amp;N(A200)&amp;"|"&amp;COUNTIFS($A$6:A200,A200,$B$6:B200,B200))</f>
        <v/>
      </c>
    </row>
    <row r="201" customFormat="false" ht="15" hidden="false" customHeight="false" outlineLevel="0" collapsed="false">
      <c r="A201" s="11"/>
      <c r="B201" s="3"/>
      <c r="C201" s="3"/>
      <c r="D201" s="12"/>
      <c r="E201" s="12"/>
      <c r="F201" s="12"/>
      <c r="G201" s="12"/>
      <c r="H201" s="12"/>
      <c r="I201" s="12"/>
      <c r="J201" s="12"/>
      <c r="K201" s="13" t="str">
        <f aca="false">IF(OR(B201="",COUNT(D201:J201)=0),"",SUM(D201:J201))</f>
        <v/>
      </c>
      <c r="L201" s="13" t="str">
        <f aca="false">IF(K201="","",MAX(0,MIN(K201,Q201-SUMIFS($K$5:$K200,$A$5:$A200,A201,$B$5:$B200,B201))))</f>
        <v/>
      </c>
      <c r="M201" s="13" t="str">
        <f aca="false">IF(K201="","",K201-L201)</f>
        <v/>
      </c>
      <c r="N201" s="14" t="str">
        <f aca="false">IF(K201="","",ROUND(L201*IFERROR(N(INDEX(Paramètres!$C$9:$C$38,MATCH(B201,Paramètres!$A$9:$A$38,0))),0)+M201*R201,2))</f>
        <v/>
      </c>
      <c r="O201" s="5" t="str">
        <f aca="false">IF(K201="","",IF(N(A201)=0,"Date à saisir",IF(WEEKDAY(A201,2)&lt;&gt;1,"Date : saisir un lundi",IF(COUNTIF(Paramètres!$A$9:$A$38,B201)=0,"Salarié hors liste",IF(COUNTIF(Paramètres!$F$9:$F$38,C201)=0,"Chantier hors liste",IF(MAX(D201:J201)&gt;Paramètres!$B$5,"Journée au-delà du seuil d'alerte",IF(SUMIFS($K$5:$K200,$A$5:$A200,A201,$B$5:$B200,B201)+K201&gt;Paramètres!$B$6,"Semaine au-delà du seuil d'alerte","OK")))))))</f>
        <v/>
      </c>
      <c r="P201" s="3"/>
      <c r="Q201" s="0" t="str">
        <f aca="false">IF(B201="","",IF(IFERROR(N(INDEX(Paramètres!$B$9:$B$38,MATCH(B201,Paramètres!$A$9:$A$38,0))),0)&gt;0,INDEX(Paramètres!$B$9:$B$38,MATCH(B201,Paramètres!$A$9:$A$38,0)),Paramètres!$B$4))</f>
        <v/>
      </c>
      <c r="R201" s="0" t="n">
        <f aca="false">IF(B201="",0,IF(IFERROR(N(INDEX(Paramètres!$D$9:$D$38,MATCH(B201,Paramètres!$A$9:$A$38,0))),0)&gt;0,INDEX(Paramètres!$D$9:$D$38,MATCH(B201,Paramètres!$A$9:$A$38,0)),IFERROR(N(INDEX(Paramètres!$C$9:$C$38,MATCH(B201,Paramètres!$A$9:$A$38,0))),0)))</f>
        <v>0</v>
      </c>
      <c r="S201" s="0" t="str">
        <f aca="false">IF(OR(A201="",B201=""),"",B201&amp;"|"&amp;N(A201)&amp;"|"&amp;COUNTIFS($A$6:A201,A201,$B$6:B201,B201))</f>
        <v/>
      </c>
    </row>
    <row r="202" customFormat="false" ht="15" hidden="false" customHeight="false" outlineLevel="0" collapsed="false">
      <c r="A202" s="11"/>
      <c r="B202" s="3"/>
      <c r="C202" s="3"/>
      <c r="D202" s="12"/>
      <c r="E202" s="12"/>
      <c r="F202" s="12"/>
      <c r="G202" s="12"/>
      <c r="H202" s="12"/>
      <c r="I202" s="12"/>
      <c r="J202" s="12"/>
      <c r="K202" s="13" t="str">
        <f aca="false">IF(OR(B202="",COUNT(D202:J202)=0),"",SUM(D202:J202))</f>
        <v/>
      </c>
      <c r="L202" s="13" t="str">
        <f aca="false">IF(K202="","",MAX(0,MIN(K202,Q202-SUMIFS($K$5:$K201,$A$5:$A201,A202,$B$5:$B201,B202))))</f>
        <v/>
      </c>
      <c r="M202" s="13" t="str">
        <f aca="false">IF(K202="","",K202-L202)</f>
        <v/>
      </c>
      <c r="N202" s="14" t="str">
        <f aca="false">IF(K202="","",ROUND(L202*IFERROR(N(INDEX(Paramètres!$C$9:$C$38,MATCH(B202,Paramètres!$A$9:$A$38,0))),0)+M202*R202,2))</f>
        <v/>
      </c>
      <c r="O202" s="5" t="str">
        <f aca="false">IF(K202="","",IF(N(A202)=0,"Date à saisir",IF(WEEKDAY(A202,2)&lt;&gt;1,"Date : saisir un lundi",IF(COUNTIF(Paramètres!$A$9:$A$38,B202)=0,"Salarié hors liste",IF(COUNTIF(Paramètres!$F$9:$F$38,C202)=0,"Chantier hors liste",IF(MAX(D202:J202)&gt;Paramètres!$B$5,"Journée au-delà du seuil d'alerte",IF(SUMIFS($K$5:$K201,$A$5:$A201,A202,$B$5:$B201,B202)+K202&gt;Paramètres!$B$6,"Semaine au-delà du seuil d'alerte","OK")))))))</f>
        <v/>
      </c>
      <c r="P202" s="3"/>
      <c r="Q202" s="0" t="str">
        <f aca="false">IF(B202="","",IF(IFERROR(N(INDEX(Paramètres!$B$9:$B$38,MATCH(B202,Paramètres!$A$9:$A$38,0))),0)&gt;0,INDEX(Paramètres!$B$9:$B$38,MATCH(B202,Paramètres!$A$9:$A$38,0)),Paramètres!$B$4))</f>
        <v/>
      </c>
      <c r="R202" s="0" t="n">
        <f aca="false">IF(B202="",0,IF(IFERROR(N(INDEX(Paramètres!$D$9:$D$38,MATCH(B202,Paramètres!$A$9:$A$38,0))),0)&gt;0,INDEX(Paramètres!$D$9:$D$38,MATCH(B202,Paramètres!$A$9:$A$38,0)),IFERROR(N(INDEX(Paramètres!$C$9:$C$38,MATCH(B202,Paramètres!$A$9:$A$38,0))),0)))</f>
        <v>0</v>
      </c>
      <c r="S202" s="0" t="str">
        <f aca="false">IF(OR(A202="",B202=""),"",B202&amp;"|"&amp;N(A202)&amp;"|"&amp;COUNTIFS($A$6:A202,A202,$B$6:B202,B202))</f>
        <v/>
      </c>
    </row>
    <row r="203" customFormat="false" ht="15" hidden="false" customHeight="false" outlineLevel="0" collapsed="false">
      <c r="A203" s="11"/>
      <c r="B203" s="3"/>
      <c r="C203" s="3"/>
      <c r="D203" s="12"/>
      <c r="E203" s="12"/>
      <c r="F203" s="12"/>
      <c r="G203" s="12"/>
      <c r="H203" s="12"/>
      <c r="I203" s="12"/>
      <c r="J203" s="12"/>
      <c r="K203" s="13" t="str">
        <f aca="false">IF(OR(B203="",COUNT(D203:J203)=0),"",SUM(D203:J203))</f>
        <v/>
      </c>
      <c r="L203" s="13" t="str">
        <f aca="false">IF(K203="","",MAX(0,MIN(K203,Q203-SUMIFS($K$5:$K202,$A$5:$A202,A203,$B$5:$B202,B203))))</f>
        <v/>
      </c>
      <c r="M203" s="13" t="str">
        <f aca="false">IF(K203="","",K203-L203)</f>
        <v/>
      </c>
      <c r="N203" s="14" t="str">
        <f aca="false">IF(K203="","",ROUND(L203*IFERROR(N(INDEX(Paramètres!$C$9:$C$38,MATCH(B203,Paramètres!$A$9:$A$38,0))),0)+M203*R203,2))</f>
        <v/>
      </c>
      <c r="O203" s="5" t="str">
        <f aca="false">IF(K203="","",IF(N(A203)=0,"Date à saisir",IF(WEEKDAY(A203,2)&lt;&gt;1,"Date : saisir un lundi",IF(COUNTIF(Paramètres!$A$9:$A$38,B203)=0,"Salarié hors liste",IF(COUNTIF(Paramètres!$F$9:$F$38,C203)=0,"Chantier hors liste",IF(MAX(D203:J203)&gt;Paramètres!$B$5,"Journée au-delà du seuil d'alerte",IF(SUMIFS($K$5:$K202,$A$5:$A202,A203,$B$5:$B202,B203)+K203&gt;Paramètres!$B$6,"Semaine au-delà du seuil d'alerte","OK")))))))</f>
        <v/>
      </c>
      <c r="P203" s="3"/>
      <c r="Q203" s="0" t="str">
        <f aca="false">IF(B203="","",IF(IFERROR(N(INDEX(Paramètres!$B$9:$B$38,MATCH(B203,Paramètres!$A$9:$A$38,0))),0)&gt;0,INDEX(Paramètres!$B$9:$B$38,MATCH(B203,Paramètres!$A$9:$A$38,0)),Paramètres!$B$4))</f>
        <v/>
      </c>
      <c r="R203" s="0" t="n">
        <f aca="false">IF(B203="",0,IF(IFERROR(N(INDEX(Paramètres!$D$9:$D$38,MATCH(B203,Paramètres!$A$9:$A$38,0))),0)&gt;0,INDEX(Paramètres!$D$9:$D$38,MATCH(B203,Paramètres!$A$9:$A$38,0)),IFERROR(N(INDEX(Paramètres!$C$9:$C$38,MATCH(B203,Paramètres!$A$9:$A$38,0))),0)))</f>
        <v>0</v>
      </c>
      <c r="S203" s="0" t="str">
        <f aca="false">IF(OR(A203="",B203=""),"",B203&amp;"|"&amp;N(A203)&amp;"|"&amp;COUNTIFS($A$6:A203,A203,$B$6:B203,B203))</f>
        <v/>
      </c>
    </row>
    <row r="204" customFormat="false" ht="15" hidden="false" customHeight="false" outlineLevel="0" collapsed="false">
      <c r="A204" s="11"/>
      <c r="B204" s="3"/>
      <c r="C204" s="3"/>
      <c r="D204" s="12"/>
      <c r="E204" s="12"/>
      <c r="F204" s="12"/>
      <c r="G204" s="12"/>
      <c r="H204" s="12"/>
      <c r="I204" s="12"/>
      <c r="J204" s="12"/>
      <c r="K204" s="13" t="str">
        <f aca="false">IF(OR(B204="",COUNT(D204:J204)=0),"",SUM(D204:J204))</f>
        <v/>
      </c>
      <c r="L204" s="13" t="str">
        <f aca="false">IF(K204="","",MAX(0,MIN(K204,Q204-SUMIFS($K$5:$K203,$A$5:$A203,A204,$B$5:$B203,B204))))</f>
        <v/>
      </c>
      <c r="M204" s="13" t="str">
        <f aca="false">IF(K204="","",K204-L204)</f>
        <v/>
      </c>
      <c r="N204" s="14" t="str">
        <f aca="false">IF(K204="","",ROUND(L204*IFERROR(N(INDEX(Paramètres!$C$9:$C$38,MATCH(B204,Paramètres!$A$9:$A$38,0))),0)+M204*R204,2))</f>
        <v/>
      </c>
      <c r="O204" s="5" t="str">
        <f aca="false">IF(K204="","",IF(N(A204)=0,"Date à saisir",IF(WEEKDAY(A204,2)&lt;&gt;1,"Date : saisir un lundi",IF(COUNTIF(Paramètres!$A$9:$A$38,B204)=0,"Salarié hors liste",IF(COUNTIF(Paramètres!$F$9:$F$38,C204)=0,"Chantier hors liste",IF(MAX(D204:J204)&gt;Paramètres!$B$5,"Journée au-delà du seuil d'alerte",IF(SUMIFS($K$5:$K203,$A$5:$A203,A204,$B$5:$B203,B204)+K204&gt;Paramètres!$B$6,"Semaine au-delà du seuil d'alerte","OK")))))))</f>
        <v/>
      </c>
      <c r="P204" s="3"/>
      <c r="Q204" s="0" t="str">
        <f aca="false">IF(B204="","",IF(IFERROR(N(INDEX(Paramètres!$B$9:$B$38,MATCH(B204,Paramètres!$A$9:$A$38,0))),0)&gt;0,INDEX(Paramètres!$B$9:$B$38,MATCH(B204,Paramètres!$A$9:$A$38,0)),Paramètres!$B$4))</f>
        <v/>
      </c>
      <c r="R204" s="0" t="n">
        <f aca="false">IF(B204="",0,IF(IFERROR(N(INDEX(Paramètres!$D$9:$D$38,MATCH(B204,Paramètres!$A$9:$A$38,0))),0)&gt;0,INDEX(Paramètres!$D$9:$D$38,MATCH(B204,Paramètres!$A$9:$A$38,0)),IFERROR(N(INDEX(Paramètres!$C$9:$C$38,MATCH(B204,Paramètres!$A$9:$A$38,0))),0)))</f>
        <v>0</v>
      </c>
      <c r="S204" s="0" t="str">
        <f aca="false">IF(OR(A204="",B204=""),"",B204&amp;"|"&amp;N(A204)&amp;"|"&amp;COUNTIFS($A$6:A204,A204,$B$6:B204,B204))</f>
        <v/>
      </c>
    </row>
    <row r="205" customFormat="false" ht="15" hidden="false" customHeight="false" outlineLevel="0" collapsed="false">
      <c r="A205" s="11"/>
      <c r="B205" s="3"/>
      <c r="C205" s="3"/>
      <c r="D205" s="12"/>
      <c r="E205" s="12"/>
      <c r="F205" s="12"/>
      <c r="G205" s="12"/>
      <c r="H205" s="12"/>
      <c r="I205" s="12"/>
      <c r="J205" s="12"/>
      <c r="K205" s="13" t="str">
        <f aca="false">IF(OR(B205="",COUNT(D205:J205)=0),"",SUM(D205:J205))</f>
        <v/>
      </c>
      <c r="L205" s="13" t="str">
        <f aca="false">IF(K205="","",MAX(0,MIN(K205,Q205-SUMIFS($K$5:$K204,$A$5:$A204,A205,$B$5:$B204,B205))))</f>
        <v/>
      </c>
      <c r="M205" s="13" t="str">
        <f aca="false">IF(K205="","",K205-L205)</f>
        <v/>
      </c>
      <c r="N205" s="14" t="str">
        <f aca="false">IF(K205="","",ROUND(L205*IFERROR(N(INDEX(Paramètres!$C$9:$C$38,MATCH(B205,Paramètres!$A$9:$A$38,0))),0)+M205*R205,2))</f>
        <v/>
      </c>
      <c r="O205" s="5" t="str">
        <f aca="false">IF(K205="","",IF(N(A205)=0,"Date à saisir",IF(WEEKDAY(A205,2)&lt;&gt;1,"Date : saisir un lundi",IF(COUNTIF(Paramètres!$A$9:$A$38,B205)=0,"Salarié hors liste",IF(COUNTIF(Paramètres!$F$9:$F$38,C205)=0,"Chantier hors liste",IF(MAX(D205:J205)&gt;Paramètres!$B$5,"Journée au-delà du seuil d'alerte",IF(SUMIFS($K$5:$K204,$A$5:$A204,A205,$B$5:$B204,B205)+K205&gt;Paramètres!$B$6,"Semaine au-delà du seuil d'alerte","OK")))))))</f>
        <v/>
      </c>
      <c r="P205" s="3"/>
      <c r="Q205" s="0" t="str">
        <f aca="false">IF(B205="","",IF(IFERROR(N(INDEX(Paramètres!$B$9:$B$38,MATCH(B205,Paramètres!$A$9:$A$38,0))),0)&gt;0,INDEX(Paramètres!$B$9:$B$38,MATCH(B205,Paramètres!$A$9:$A$38,0)),Paramètres!$B$4))</f>
        <v/>
      </c>
      <c r="R205" s="0" t="n">
        <f aca="false">IF(B205="",0,IF(IFERROR(N(INDEX(Paramètres!$D$9:$D$38,MATCH(B205,Paramètres!$A$9:$A$38,0))),0)&gt;0,INDEX(Paramètres!$D$9:$D$38,MATCH(B205,Paramètres!$A$9:$A$38,0)),IFERROR(N(INDEX(Paramètres!$C$9:$C$38,MATCH(B205,Paramètres!$A$9:$A$38,0))),0)))</f>
        <v>0</v>
      </c>
      <c r="S205" s="0" t="str">
        <f aca="false">IF(OR(A205="",B205=""),"",B205&amp;"|"&amp;N(A205)&amp;"|"&amp;COUNTIFS($A$6:A205,A205,$B$6:B205,B205))</f>
        <v/>
      </c>
    </row>
    <row r="207" customFormat="false" ht="15" hidden="false" customHeight="false" outlineLevel="0" collapsed="false">
      <c r="A207" s="9" t="s">
        <v>18</v>
      </c>
    </row>
  </sheetData>
  <conditionalFormatting sqref="O6:O205">
    <cfRule type="expression" priority="2" aboveAverage="0" equalAverage="0" bottom="0" percent="0" rank="0" text="" dxfId="0">
      <formula>AND(O6&lt;&gt;"",O6&lt;&gt;"OK")</formula>
    </cfRule>
  </conditionalFormatting>
  <conditionalFormatting sqref="M6:M205">
    <cfRule type="expression" priority="3" aboveAverage="0" equalAverage="0" bottom="0" percent="0" rank="0" text="" dxfId="1">
      <formula>AND(ISNUMBER(M6),M6&gt;0)</formula>
    </cfRule>
  </conditionalFormatting>
  <dataValidations count="3">
    <dataValidation allowBlank="true" errorStyle="stop" operator="between" showDropDown="false" showErrorMessage="false" showInputMessage="false" sqref="B6:B205" type="list">
      <formula1>Paramètres!$A$9:$A$38</formula1>
      <formula2>0</formula2>
    </dataValidation>
    <dataValidation allowBlank="true" errorStyle="stop" operator="between" showDropDown="false" showErrorMessage="false" showInputMessage="false" sqref="C6:C205" type="list">
      <formula1>Paramètres!$F$9:$F$38</formula1>
      <formula2>0</formula2>
    </dataValidation>
    <dataValidation allowBlank="true" error="Saisissez un nombre d'heures entre 0 et 24." errorStyle="stop" errorTitle="Heures" operator="between" showDropDown="false" showErrorMessage="true" showInputMessage="false" sqref="D6:J205" type="decimal">
      <formula1>0</formula1>
      <formula2>24</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2"/>
    <col collapsed="false" customWidth="true" hidden="false" outlineLevel="0" max="4" min="2" style="0" width="12"/>
    <col collapsed="false" customWidth="true" hidden="false" outlineLevel="0" max="5" min="5" style="0" width="10"/>
    <col collapsed="false" customWidth="true" hidden="false" outlineLevel="0" max="6" min="6" style="0" width="9"/>
    <col collapsed="false" customWidth="true" hidden="false" outlineLevel="0" max="7" min="7" style="0" width="13"/>
    <col collapsed="false" customWidth="true" hidden="false" outlineLevel="0" max="8" min="8" style="0" width="12"/>
  </cols>
  <sheetData>
    <row r="1" customFormat="false" ht="18.55" hidden="false" customHeight="false" outlineLevel="0" collapsed="false">
      <c r="A1" s="1" t="s">
        <v>45</v>
      </c>
    </row>
    <row r="2" customFormat="false" ht="15" hidden="false" customHeight="false" outlineLevel="0" collapsed="false">
      <c r="A2" s="6" t="s">
        <v>46</v>
      </c>
    </row>
    <row r="3" customFormat="false" ht="15" hidden="false" customHeight="false" outlineLevel="0" collapsed="false">
      <c r="A3" s="17" t="s">
        <v>47</v>
      </c>
      <c r="B3" s="11"/>
    </row>
    <row r="4" customFormat="false" ht="15" hidden="false" customHeight="false" outlineLevel="0" collapsed="false">
      <c r="A4" s="17" t="s">
        <v>48</v>
      </c>
      <c r="B4" s="11"/>
    </row>
    <row r="6" customFormat="false" ht="30" hidden="false" customHeight="true" outlineLevel="0" collapsed="false">
      <c r="A6" s="10" t="s">
        <v>23</v>
      </c>
      <c r="B6" s="10" t="s">
        <v>32</v>
      </c>
      <c r="C6" s="10" t="s">
        <v>33</v>
      </c>
      <c r="D6" s="10" t="s">
        <v>31</v>
      </c>
      <c r="E6" s="10" t="s">
        <v>49</v>
      </c>
      <c r="F6" s="10" t="s">
        <v>50</v>
      </c>
      <c r="G6" s="10" t="s">
        <v>34</v>
      </c>
      <c r="H6" s="10" t="s">
        <v>51</v>
      </c>
    </row>
    <row r="7" customFormat="false" ht="15" hidden="false" customHeight="false" outlineLevel="0" collapsed="false">
      <c r="A7" s="5" t="str">
        <f aca="false">IF(Paramètres!$F$9="","",Paramètres!$F$9)</f>
        <v>Exemple : chantier école</v>
      </c>
      <c r="B7" s="13" t="n">
        <f aca="false">IF($A7="","",SUMIFS(Saisie!$L$6:$L$205,Saisie!$C$6:$C$205,$A7,Saisie!$A$6:$A$205,"&gt;="&amp;IF($B$3="",0,$B$3),Saisie!$A$6:$A$205,"&lt;="&amp;IF($B$4="",2958465,$B$4)))</f>
        <v>77</v>
      </c>
      <c r="C7" s="13" t="n">
        <f aca="false">IF($A7="","",SUMIFS(Saisie!$M$6:$M$205,Saisie!$C$6:$C$205,$A7,Saisie!$A$6:$A$205,"&gt;="&amp;IF($B$3="",0,$B$3),Saisie!$A$6:$A$205,"&lt;="&amp;IF($B$4="",2958465,$B$4)))</f>
        <v>5</v>
      </c>
      <c r="D7" s="13" t="n">
        <f aca="false">IF($A7="","",B7+C7)</f>
        <v>82</v>
      </c>
      <c r="E7" s="18" t="n">
        <f aca="false">IF($A7="","",IF(D7=0,"",C7/D7))</f>
        <v>0.0609756097560976</v>
      </c>
      <c r="F7" s="19" t="n">
        <f aca="false">IF($A7="","",COUNTIFS(Saisie!$K$6:$K$205,"&gt;=0",Saisie!$C$6:$C$205,$A7,Saisie!$A$6:$A$205,"&gt;="&amp;IF($B$3="",0,$B$3),Saisie!$A$6:$A$205,"&lt;="&amp;IF($B$4="",2958465,$B$4)))</f>
        <v>3</v>
      </c>
      <c r="G7" s="14" t="n">
        <f aca="false">IF($A7="","",SUMIFS(Saisie!$N$6:$N$205,Saisie!$C$6:$C$205,$A7,Saisie!$A$6:$A$205,"&gt;="&amp;IF($B$3="",0,$B$3),Saisie!$A$6:$A$205,"&lt;="&amp;IF($B$4="",2958465,$B$4)))</f>
        <v>2774</v>
      </c>
      <c r="H7" s="14" t="n">
        <f aca="false">IF($A7="","",IF(D7=0,"",G7/D7))</f>
        <v>33.8292682926829</v>
      </c>
    </row>
    <row r="8" customFormat="false" ht="15" hidden="false" customHeight="false" outlineLevel="0" collapsed="false">
      <c r="A8" s="5" t="str">
        <f aca="false">IF(Paramètres!$F$10="","",Paramètres!$F$10)</f>
        <v>Exemple : chantier bureaux</v>
      </c>
      <c r="B8" s="13" t="n">
        <f aca="false">IF($A8="","",SUMIFS(Saisie!$L$6:$L$205,Saisie!$C$6:$C$205,$A8,Saisie!$A$6:$A$205,"&gt;="&amp;IF($B$3="",0,$B$3),Saisie!$A$6:$A$205,"&lt;="&amp;IF($B$4="",2958465,$B$4)))</f>
        <v>91</v>
      </c>
      <c r="C8" s="13" t="n">
        <f aca="false">IF($A8="","",SUMIFS(Saisie!$M$6:$M$205,Saisie!$C$6:$C$205,$A8,Saisie!$A$6:$A$205,"&gt;="&amp;IF($B$3="",0,$B$3),Saisie!$A$6:$A$205,"&lt;="&amp;IF($B$4="",2958465,$B$4)))</f>
        <v>6</v>
      </c>
      <c r="D8" s="13" t="n">
        <f aca="false">IF($A8="","",B8+C8)</f>
        <v>97</v>
      </c>
      <c r="E8" s="18" t="n">
        <f aca="false">IF($A8="","",IF(D8=0,"",C8/D8))</f>
        <v>0.0618556701030928</v>
      </c>
      <c r="F8" s="19" t="n">
        <f aca="false">IF($A8="","",COUNTIFS(Saisie!$K$6:$K$205,"&gt;=0",Saisie!$C$6:$C$205,$A8,Saisie!$A$6:$A$205,"&gt;="&amp;IF($B$3="",0,$B$3),Saisie!$A$6:$A$205,"&lt;="&amp;IF($B$4="",2958465,$B$4)))</f>
        <v>3</v>
      </c>
      <c r="G8" s="14" t="n">
        <f aca="false">IF($A8="","",SUMIFS(Saisie!$N$6:$N$205,Saisie!$C$6:$C$205,$A8,Saisie!$A$6:$A$205,"&gt;="&amp;IF($B$3="",0,$B$3),Saisie!$A$6:$A$205,"&lt;="&amp;IF($B$4="",2958465,$B$4)))</f>
        <v>2909</v>
      </c>
      <c r="H8" s="14" t="n">
        <f aca="false">IF($A8="","",IF(D8=0,"",G8/D8))</f>
        <v>29.9896907216495</v>
      </c>
    </row>
    <row r="9" customFormat="false" ht="15" hidden="false" customHeight="false" outlineLevel="0" collapsed="false">
      <c r="A9" s="5" t="str">
        <f aca="false">IF(Paramètres!$F$11="","",Paramètres!$F$11)</f>
        <v>Exemple : chantier logements</v>
      </c>
      <c r="B9" s="13" t="n">
        <f aca="false">IF($A9="","",SUMIFS(Saisie!$L$6:$L$205,Saisie!$C$6:$C$205,$A9,Saisie!$A$6:$A$205,"&gt;="&amp;IF($B$3="",0,$B$3),Saisie!$A$6:$A$205,"&lt;="&amp;IF($B$4="",2958465,$B$4)))</f>
        <v>50</v>
      </c>
      <c r="C9" s="13" t="n">
        <f aca="false">IF($A9="","",SUMIFS(Saisie!$M$6:$M$205,Saisie!$C$6:$C$205,$A9,Saisie!$A$6:$A$205,"&gt;="&amp;IF($B$3="",0,$B$3),Saisie!$A$6:$A$205,"&lt;="&amp;IF($B$4="",2958465,$B$4)))</f>
        <v>11</v>
      </c>
      <c r="D9" s="13" t="n">
        <f aca="false">IF($A9="","",B9+C9)</f>
        <v>61</v>
      </c>
      <c r="E9" s="18" t="n">
        <f aca="false">IF($A9="","",IF(D9=0,"",C9/D9))</f>
        <v>0.180327868852459</v>
      </c>
      <c r="F9" s="19" t="n">
        <f aca="false">IF($A9="","",COUNTIFS(Saisie!$K$6:$K$205,"&gt;=0",Saisie!$C$6:$C$205,$A9,Saisie!$A$6:$A$205,"&gt;="&amp;IF($B$3="",0,$B$3),Saisie!$A$6:$A$205,"&lt;="&amp;IF($B$4="",2958465,$B$4)))</f>
        <v>2</v>
      </c>
      <c r="G9" s="14" t="n">
        <f aca="false">IF($A9="","",SUMIFS(Saisie!$N$6:$N$205,Saisie!$C$6:$C$205,$A9,Saisie!$A$6:$A$205,"&gt;="&amp;IF($B$3="",0,$B$3),Saisie!$A$6:$A$205,"&lt;="&amp;IF($B$4="",2958465,$B$4)))</f>
        <v>2045</v>
      </c>
      <c r="H9" s="14" t="n">
        <f aca="false">IF($A9="","",IF(D9=0,"",G9/D9))</f>
        <v>33.5245901639344</v>
      </c>
    </row>
    <row r="10" customFormat="false" ht="15" hidden="false" customHeight="false" outlineLevel="0" collapsed="false">
      <c r="A10" s="5" t="str">
        <f aca="false">IF(Paramètres!$F$12="","",Paramètres!$F$12)</f>
        <v/>
      </c>
      <c r="B10" s="13" t="str">
        <f aca="false">IF($A10="","",SUMIFS(Saisie!$L$6:$L$205,Saisie!$C$6:$C$205,$A10,Saisie!$A$6:$A$205,"&gt;="&amp;IF($B$3="",0,$B$3),Saisie!$A$6:$A$205,"&lt;="&amp;IF($B$4="",2958465,$B$4)))</f>
        <v/>
      </c>
      <c r="C10" s="13" t="str">
        <f aca="false">IF($A10="","",SUMIFS(Saisie!$M$6:$M$205,Saisie!$C$6:$C$205,$A10,Saisie!$A$6:$A$205,"&gt;="&amp;IF($B$3="",0,$B$3),Saisie!$A$6:$A$205,"&lt;="&amp;IF($B$4="",2958465,$B$4)))</f>
        <v/>
      </c>
      <c r="D10" s="13" t="str">
        <f aca="false">IF($A10="","",B10+C10)</f>
        <v/>
      </c>
      <c r="E10" s="18" t="str">
        <f aca="false">IF($A10="","",IF(D10=0,"",C10/D10))</f>
        <v/>
      </c>
      <c r="F10" s="19" t="str">
        <f aca="false">IF($A10="","",COUNTIFS(Saisie!$K$6:$K$205,"&gt;=0",Saisie!$C$6:$C$205,$A10,Saisie!$A$6:$A$205,"&gt;="&amp;IF($B$3="",0,$B$3),Saisie!$A$6:$A$205,"&lt;="&amp;IF($B$4="",2958465,$B$4)))</f>
        <v/>
      </c>
      <c r="G10" s="14" t="str">
        <f aca="false">IF($A10="","",SUMIFS(Saisie!$N$6:$N$205,Saisie!$C$6:$C$205,$A10,Saisie!$A$6:$A$205,"&gt;="&amp;IF($B$3="",0,$B$3),Saisie!$A$6:$A$205,"&lt;="&amp;IF($B$4="",2958465,$B$4)))</f>
        <v/>
      </c>
      <c r="H10" s="14" t="str">
        <f aca="false">IF($A10="","",IF(D10=0,"",G10/D10))</f>
        <v/>
      </c>
    </row>
    <row r="11" customFormat="false" ht="15" hidden="false" customHeight="false" outlineLevel="0" collapsed="false">
      <c r="A11" s="5" t="str">
        <f aca="false">IF(Paramètres!$F$13="","",Paramètres!$F$13)</f>
        <v/>
      </c>
      <c r="B11" s="13" t="str">
        <f aca="false">IF($A11="","",SUMIFS(Saisie!$L$6:$L$205,Saisie!$C$6:$C$205,$A11,Saisie!$A$6:$A$205,"&gt;="&amp;IF($B$3="",0,$B$3),Saisie!$A$6:$A$205,"&lt;="&amp;IF($B$4="",2958465,$B$4)))</f>
        <v/>
      </c>
      <c r="C11" s="13" t="str">
        <f aca="false">IF($A11="","",SUMIFS(Saisie!$M$6:$M$205,Saisie!$C$6:$C$205,$A11,Saisie!$A$6:$A$205,"&gt;="&amp;IF($B$3="",0,$B$3),Saisie!$A$6:$A$205,"&lt;="&amp;IF($B$4="",2958465,$B$4)))</f>
        <v/>
      </c>
      <c r="D11" s="13" t="str">
        <f aca="false">IF($A11="","",B11+C11)</f>
        <v/>
      </c>
      <c r="E11" s="18" t="str">
        <f aca="false">IF($A11="","",IF(D11=0,"",C11/D11))</f>
        <v/>
      </c>
      <c r="F11" s="19" t="str">
        <f aca="false">IF($A11="","",COUNTIFS(Saisie!$K$6:$K$205,"&gt;=0",Saisie!$C$6:$C$205,$A11,Saisie!$A$6:$A$205,"&gt;="&amp;IF($B$3="",0,$B$3),Saisie!$A$6:$A$205,"&lt;="&amp;IF($B$4="",2958465,$B$4)))</f>
        <v/>
      </c>
      <c r="G11" s="14" t="str">
        <f aca="false">IF($A11="","",SUMIFS(Saisie!$N$6:$N$205,Saisie!$C$6:$C$205,$A11,Saisie!$A$6:$A$205,"&gt;="&amp;IF($B$3="",0,$B$3),Saisie!$A$6:$A$205,"&lt;="&amp;IF($B$4="",2958465,$B$4)))</f>
        <v/>
      </c>
      <c r="H11" s="14" t="str">
        <f aca="false">IF($A11="","",IF(D11=0,"",G11/D11))</f>
        <v/>
      </c>
    </row>
    <row r="12" customFormat="false" ht="15" hidden="false" customHeight="false" outlineLevel="0" collapsed="false">
      <c r="A12" s="5" t="str">
        <f aca="false">IF(Paramètres!$F$14="","",Paramètres!$F$14)</f>
        <v/>
      </c>
      <c r="B12" s="13" t="str">
        <f aca="false">IF($A12="","",SUMIFS(Saisie!$L$6:$L$205,Saisie!$C$6:$C$205,$A12,Saisie!$A$6:$A$205,"&gt;="&amp;IF($B$3="",0,$B$3),Saisie!$A$6:$A$205,"&lt;="&amp;IF($B$4="",2958465,$B$4)))</f>
        <v/>
      </c>
      <c r="C12" s="13" t="str">
        <f aca="false">IF($A12="","",SUMIFS(Saisie!$M$6:$M$205,Saisie!$C$6:$C$205,$A12,Saisie!$A$6:$A$205,"&gt;="&amp;IF($B$3="",0,$B$3),Saisie!$A$6:$A$205,"&lt;="&amp;IF($B$4="",2958465,$B$4)))</f>
        <v/>
      </c>
      <c r="D12" s="13" t="str">
        <f aca="false">IF($A12="","",B12+C12)</f>
        <v/>
      </c>
      <c r="E12" s="18" t="str">
        <f aca="false">IF($A12="","",IF(D12=0,"",C12/D12))</f>
        <v/>
      </c>
      <c r="F12" s="19" t="str">
        <f aca="false">IF($A12="","",COUNTIFS(Saisie!$K$6:$K$205,"&gt;=0",Saisie!$C$6:$C$205,$A12,Saisie!$A$6:$A$205,"&gt;="&amp;IF($B$3="",0,$B$3),Saisie!$A$6:$A$205,"&lt;="&amp;IF($B$4="",2958465,$B$4)))</f>
        <v/>
      </c>
      <c r="G12" s="14" t="str">
        <f aca="false">IF($A12="","",SUMIFS(Saisie!$N$6:$N$205,Saisie!$C$6:$C$205,$A12,Saisie!$A$6:$A$205,"&gt;="&amp;IF($B$3="",0,$B$3),Saisie!$A$6:$A$205,"&lt;="&amp;IF($B$4="",2958465,$B$4)))</f>
        <v/>
      </c>
      <c r="H12" s="14" t="str">
        <f aca="false">IF($A12="","",IF(D12=0,"",G12/D12))</f>
        <v/>
      </c>
    </row>
    <row r="13" customFormat="false" ht="15" hidden="false" customHeight="false" outlineLevel="0" collapsed="false">
      <c r="A13" s="5" t="str">
        <f aca="false">IF(Paramètres!$F$15="","",Paramètres!$F$15)</f>
        <v/>
      </c>
      <c r="B13" s="13" t="str">
        <f aca="false">IF($A13="","",SUMIFS(Saisie!$L$6:$L$205,Saisie!$C$6:$C$205,$A13,Saisie!$A$6:$A$205,"&gt;="&amp;IF($B$3="",0,$B$3),Saisie!$A$6:$A$205,"&lt;="&amp;IF($B$4="",2958465,$B$4)))</f>
        <v/>
      </c>
      <c r="C13" s="13" t="str">
        <f aca="false">IF($A13="","",SUMIFS(Saisie!$M$6:$M$205,Saisie!$C$6:$C$205,$A13,Saisie!$A$6:$A$205,"&gt;="&amp;IF($B$3="",0,$B$3),Saisie!$A$6:$A$205,"&lt;="&amp;IF($B$4="",2958465,$B$4)))</f>
        <v/>
      </c>
      <c r="D13" s="13" t="str">
        <f aca="false">IF($A13="","",B13+C13)</f>
        <v/>
      </c>
      <c r="E13" s="18" t="str">
        <f aca="false">IF($A13="","",IF(D13=0,"",C13/D13))</f>
        <v/>
      </c>
      <c r="F13" s="19" t="str">
        <f aca="false">IF($A13="","",COUNTIFS(Saisie!$K$6:$K$205,"&gt;=0",Saisie!$C$6:$C$205,$A13,Saisie!$A$6:$A$205,"&gt;="&amp;IF($B$3="",0,$B$3),Saisie!$A$6:$A$205,"&lt;="&amp;IF($B$4="",2958465,$B$4)))</f>
        <v/>
      </c>
      <c r="G13" s="14" t="str">
        <f aca="false">IF($A13="","",SUMIFS(Saisie!$N$6:$N$205,Saisie!$C$6:$C$205,$A13,Saisie!$A$6:$A$205,"&gt;="&amp;IF($B$3="",0,$B$3),Saisie!$A$6:$A$205,"&lt;="&amp;IF($B$4="",2958465,$B$4)))</f>
        <v/>
      </c>
      <c r="H13" s="14" t="str">
        <f aca="false">IF($A13="","",IF(D13=0,"",G13/D13))</f>
        <v/>
      </c>
    </row>
    <row r="14" customFormat="false" ht="15" hidden="false" customHeight="false" outlineLevel="0" collapsed="false">
      <c r="A14" s="5" t="str">
        <f aca="false">IF(Paramètres!$F$16="","",Paramètres!$F$16)</f>
        <v/>
      </c>
      <c r="B14" s="13" t="str">
        <f aca="false">IF($A14="","",SUMIFS(Saisie!$L$6:$L$205,Saisie!$C$6:$C$205,$A14,Saisie!$A$6:$A$205,"&gt;="&amp;IF($B$3="",0,$B$3),Saisie!$A$6:$A$205,"&lt;="&amp;IF($B$4="",2958465,$B$4)))</f>
        <v/>
      </c>
      <c r="C14" s="13" t="str">
        <f aca="false">IF($A14="","",SUMIFS(Saisie!$M$6:$M$205,Saisie!$C$6:$C$205,$A14,Saisie!$A$6:$A$205,"&gt;="&amp;IF($B$3="",0,$B$3),Saisie!$A$6:$A$205,"&lt;="&amp;IF($B$4="",2958465,$B$4)))</f>
        <v/>
      </c>
      <c r="D14" s="13" t="str">
        <f aca="false">IF($A14="","",B14+C14)</f>
        <v/>
      </c>
      <c r="E14" s="18" t="str">
        <f aca="false">IF($A14="","",IF(D14=0,"",C14/D14))</f>
        <v/>
      </c>
      <c r="F14" s="19" t="str">
        <f aca="false">IF($A14="","",COUNTIFS(Saisie!$K$6:$K$205,"&gt;=0",Saisie!$C$6:$C$205,$A14,Saisie!$A$6:$A$205,"&gt;="&amp;IF($B$3="",0,$B$3),Saisie!$A$6:$A$205,"&lt;="&amp;IF($B$4="",2958465,$B$4)))</f>
        <v/>
      </c>
      <c r="G14" s="14" t="str">
        <f aca="false">IF($A14="","",SUMIFS(Saisie!$N$6:$N$205,Saisie!$C$6:$C$205,$A14,Saisie!$A$6:$A$205,"&gt;="&amp;IF($B$3="",0,$B$3),Saisie!$A$6:$A$205,"&lt;="&amp;IF($B$4="",2958465,$B$4)))</f>
        <v/>
      </c>
      <c r="H14" s="14" t="str">
        <f aca="false">IF($A14="","",IF(D14=0,"",G14/D14))</f>
        <v/>
      </c>
    </row>
    <row r="15" customFormat="false" ht="15" hidden="false" customHeight="false" outlineLevel="0" collapsed="false">
      <c r="A15" s="5" t="str">
        <f aca="false">IF(Paramètres!$F$17="","",Paramètres!$F$17)</f>
        <v/>
      </c>
      <c r="B15" s="13" t="str">
        <f aca="false">IF($A15="","",SUMIFS(Saisie!$L$6:$L$205,Saisie!$C$6:$C$205,$A15,Saisie!$A$6:$A$205,"&gt;="&amp;IF($B$3="",0,$B$3),Saisie!$A$6:$A$205,"&lt;="&amp;IF($B$4="",2958465,$B$4)))</f>
        <v/>
      </c>
      <c r="C15" s="13" t="str">
        <f aca="false">IF($A15="","",SUMIFS(Saisie!$M$6:$M$205,Saisie!$C$6:$C$205,$A15,Saisie!$A$6:$A$205,"&gt;="&amp;IF($B$3="",0,$B$3),Saisie!$A$6:$A$205,"&lt;="&amp;IF($B$4="",2958465,$B$4)))</f>
        <v/>
      </c>
      <c r="D15" s="13" t="str">
        <f aca="false">IF($A15="","",B15+C15)</f>
        <v/>
      </c>
      <c r="E15" s="18" t="str">
        <f aca="false">IF($A15="","",IF(D15=0,"",C15/D15))</f>
        <v/>
      </c>
      <c r="F15" s="19" t="str">
        <f aca="false">IF($A15="","",COUNTIFS(Saisie!$K$6:$K$205,"&gt;=0",Saisie!$C$6:$C$205,$A15,Saisie!$A$6:$A$205,"&gt;="&amp;IF($B$3="",0,$B$3),Saisie!$A$6:$A$205,"&lt;="&amp;IF($B$4="",2958465,$B$4)))</f>
        <v/>
      </c>
      <c r="G15" s="14" t="str">
        <f aca="false">IF($A15="","",SUMIFS(Saisie!$N$6:$N$205,Saisie!$C$6:$C$205,$A15,Saisie!$A$6:$A$205,"&gt;="&amp;IF($B$3="",0,$B$3),Saisie!$A$6:$A$205,"&lt;="&amp;IF($B$4="",2958465,$B$4)))</f>
        <v/>
      </c>
      <c r="H15" s="14" t="str">
        <f aca="false">IF($A15="","",IF(D15=0,"",G15/D15))</f>
        <v/>
      </c>
    </row>
    <row r="16" customFormat="false" ht="15" hidden="false" customHeight="false" outlineLevel="0" collapsed="false">
      <c r="A16" s="5" t="str">
        <f aca="false">IF(Paramètres!$F$18="","",Paramètres!$F$18)</f>
        <v/>
      </c>
      <c r="B16" s="13" t="str">
        <f aca="false">IF($A16="","",SUMIFS(Saisie!$L$6:$L$205,Saisie!$C$6:$C$205,$A16,Saisie!$A$6:$A$205,"&gt;="&amp;IF($B$3="",0,$B$3),Saisie!$A$6:$A$205,"&lt;="&amp;IF($B$4="",2958465,$B$4)))</f>
        <v/>
      </c>
      <c r="C16" s="13" t="str">
        <f aca="false">IF($A16="","",SUMIFS(Saisie!$M$6:$M$205,Saisie!$C$6:$C$205,$A16,Saisie!$A$6:$A$205,"&gt;="&amp;IF($B$3="",0,$B$3),Saisie!$A$6:$A$205,"&lt;="&amp;IF($B$4="",2958465,$B$4)))</f>
        <v/>
      </c>
      <c r="D16" s="13" t="str">
        <f aca="false">IF($A16="","",B16+C16)</f>
        <v/>
      </c>
      <c r="E16" s="18" t="str">
        <f aca="false">IF($A16="","",IF(D16=0,"",C16/D16))</f>
        <v/>
      </c>
      <c r="F16" s="19" t="str">
        <f aca="false">IF($A16="","",COUNTIFS(Saisie!$K$6:$K$205,"&gt;=0",Saisie!$C$6:$C$205,$A16,Saisie!$A$6:$A$205,"&gt;="&amp;IF($B$3="",0,$B$3),Saisie!$A$6:$A$205,"&lt;="&amp;IF($B$4="",2958465,$B$4)))</f>
        <v/>
      </c>
      <c r="G16" s="14" t="str">
        <f aca="false">IF($A16="","",SUMIFS(Saisie!$N$6:$N$205,Saisie!$C$6:$C$205,$A16,Saisie!$A$6:$A$205,"&gt;="&amp;IF($B$3="",0,$B$3),Saisie!$A$6:$A$205,"&lt;="&amp;IF($B$4="",2958465,$B$4)))</f>
        <v/>
      </c>
      <c r="H16" s="14" t="str">
        <f aca="false">IF($A16="","",IF(D16=0,"",G16/D16))</f>
        <v/>
      </c>
    </row>
    <row r="17" customFormat="false" ht="15" hidden="false" customHeight="false" outlineLevel="0" collapsed="false">
      <c r="A17" s="5" t="str">
        <f aca="false">IF(Paramètres!$F$19="","",Paramètres!$F$19)</f>
        <v/>
      </c>
      <c r="B17" s="13" t="str">
        <f aca="false">IF($A17="","",SUMIFS(Saisie!$L$6:$L$205,Saisie!$C$6:$C$205,$A17,Saisie!$A$6:$A$205,"&gt;="&amp;IF($B$3="",0,$B$3),Saisie!$A$6:$A$205,"&lt;="&amp;IF($B$4="",2958465,$B$4)))</f>
        <v/>
      </c>
      <c r="C17" s="13" t="str">
        <f aca="false">IF($A17="","",SUMIFS(Saisie!$M$6:$M$205,Saisie!$C$6:$C$205,$A17,Saisie!$A$6:$A$205,"&gt;="&amp;IF($B$3="",0,$B$3),Saisie!$A$6:$A$205,"&lt;="&amp;IF($B$4="",2958465,$B$4)))</f>
        <v/>
      </c>
      <c r="D17" s="13" t="str">
        <f aca="false">IF($A17="","",B17+C17)</f>
        <v/>
      </c>
      <c r="E17" s="18" t="str">
        <f aca="false">IF($A17="","",IF(D17=0,"",C17/D17))</f>
        <v/>
      </c>
      <c r="F17" s="19" t="str">
        <f aca="false">IF($A17="","",COUNTIFS(Saisie!$K$6:$K$205,"&gt;=0",Saisie!$C$6:$C$205,$A17,Saisie!$A$6:$A$205,"&gt;="&amp;IF($B$3="",0,$B$3),Saisie!$A$6:$A$205,"&lt;="&amp;IF($B$4="",2958465,$B$4)))</f>
        <v/>
      </c>
      <c r="G17" s="14" t="str">
        <f aca="false">IF($A17="","",SUMIFS(Saisie!$N$6:$N$205,Saisie!$C$6:$C$205,$A17,Saisie!$A$6:$A$205,"&gt;="&amp;IF($B$3="",0,$B$3),Saisie!$A$6:$A$205,"&lt;="&amp;IF($B$4="",2958465,$B$4)))</f>
        <v/>
      </c>
      <c r="H17" s="14" t="str">
        <f aca="false">IF($A17="","",IF(D17=0,"",G17/D17))</f>
        <v/>
      </c>
    </row>
    <row r="18" customFormat="false" ht="15" hidden="false" customHeight="false" outlineLevel="0" collapsed="false">
      <c r="A18" s="5" t="str">
        <f aca="false">IF(Paramètres!$F$20="","",Paramètres!$F$20)</f>
        <v/>
      </c>
      <c r="B18" s="13" t="str">
        <f aca="false">IF($A18="","",SUMIFS(Saisie!$L$6:$L$205,Saisie!$C$6:$C$205,$A18,Saisie!$A$6:$A$205,"&gt;="&amp;IF($B$3="",0,$B$3),Saisie!$A$6:$A$205,"&lt;="&amp;IF($B$4="",2958465,$B$4)))</f>
        <v/>
      </c>
      <c r="C18" s="13" t="str">
        <f aca="false">IF($A18="","",SUMIFS(Saisie!$M$6:$M$205,Saisie!$C$6:$C$205,$A18,Saisie!$A$6:$A$205,"&gt;="&amp;IF($B$3="",0,$B$3),Saisie!$A$6:$A$205,"&lt;="&amp;IF($B$4="",2958465,$B$4)))</f>
        <v/>
      </c>
      <c r="D18" s="13" t="str">
        <f aca="false">IF($A18="","",B18+C18)</f>
        <v/>
      </c>
      <c r="E18" s="18" t="str">
        <f aca="false">IF($A18="","",IF(D18=0,"",C18/D18))</f>
        <v/>
      </c>
      <c r="F18" s="19" t="str">
        <f aca="false">IF($A18="","",COUNTIFS(Saisie!$K$6:$K$205,"&gt;=0",Saisie!$C$6:$C$205,$A18,Saisie!$A$6:$A$205,"&gt;="&amp;IF($B$3="",0,$B$3),Saisie!$A$6:$A$205,"&lt;="&amp;IF($B$4="",2958465,$B$4)))</f>
        <v/>
      </c>
      <c r="G18" s="14" t="str">
        <f aca="false">IF($A18="","",SUMIFS(Saisie!$N$6:$N$205,Saisie!$C$6:$C$205,$A18,Saisie!$A$6:$A$205,"&gt;="&amp;IF($B$3="",0,$B$3),Saisie!$A$6:$A$205,"&lt;="&amp;IF($B$4="",2958465,$B$4)))</f>
        <v/>
      </c>
      <c r="H18" s="14" t="str">
        <f aca="false">IF($A18="","",IF(D18=0,"",G18/D18))</f>
        <v/>
      </c>
    </row>
    <row r="19" customFormat="false" ht="15" hidden="false" customHeight="false" outlineLevel="0" collapsed="false">
      <c r="A19" s="5" t="str">
        <f aca="false">IF(Paramètres!$F$21="","",Paramètres!$F$21)</f>
        <v/>
      </c>
      <c r="B19" s="13" t="str">
        <f aca="false">IF($A19="","",SUMIFS(Saisie!$L$6:$L$205,Saisie!$C$6:$C$205,$A19,Saisie!$A$6:$A$205,"&gt;="&amp;IF($B$3="",0,$B$3),Saisie!$A$6:$A$205,"&lt;="&amp;IF($B$4="",2958465,$B$4)))</f>
        <v/>
      </c>
      <c r="C19" s="13" t="str">
        <f aca="false">IF($A19="","",SUMIFS(Saisie!$M$6:$M$205,Saisie!$C$6:$C$205,$A19,Saisie!$A$6:$A$205,"&gt;="&amp;IF($B$3="",0,$B$3),Saisie!$A$6:$A$205,"&lt;="&amp;IF($B$4="",2958465,$B$4)))</f>
        <v/>
      </c>
      <c r="D19" s="13" t="str">
        <f aca="false">IF($A19="","",B19+C19)</f>
        <v/>
      </c>
      <c r="E19" s="18" t="str">
        <f aca="false">IF($A19="","",IF(D19=0,"",C19/D19))</f>
        <v/>
      </c>
      <c r="F19" s="19" t="str">
        <f aca="false">IF($A19="","",COUNTIFS(Saisie!$K$6:$K$205,"&gt;=0",Saisie!$C$6:$C$205,$A19,Saisie!$A$6:$A$205,"&gt;="&amp;IF($B$3="",0,$B$3),Saisie!$A$6:$A$205,"&lt;="&amp;IF($B$4="",2958465,$B$4)))</f>
        <v/>
      </c>
      <c r="G19" s="14" t="str">
        <f aca="false">IF($A19="","",SUMIFS(Saisie!$N$6:$N$205,Saisie!$C$6:$C$205,$A19,Saisie!$A$6:$A$205,"&gt;="&amp;IF($B$3="",0,$B$3),Saisie!$A$6:$A$205,"&lt;="&amp;IF($B$4="",2958465,$B$4)))</f>
        <v/>
      </c>
      <c r="H19" s="14" t="str">
        <f aca="false">IF($A19="","",IF(D19=0,"",G19/D19))</f>
        <v/>
      </c>
    </row>
    <row r="20" customFormat="false" ht="15" hidden="false" customHeight="false" outlineLevel="0" collapsed="false">
      <c r="A20" s="5" t="str">
        <f aca="false">IF(Paramètres!$F$22="","",Paramètres!$F$22)</f>
        <v/>
      </c>
      <c r="B20" s="13" t="str">
        <f aca="false">IF($A20="","",SUMIFS(Saisie!$L$6:$L$205,Saisie!$C$6:$C$205,$A20,Saisie!$A$6:$A$205,"&gt;="&amp;IF($B$3="",0,$B$3),Saisie!$A$6:$A$205,"&lt;="&amp;IF($B$4="",2958465,$B$4)))</f>
        <v/>
      </c>
      <c r="C20" s="13" t="str">
        <f aca="false">IF($A20="","",SUMIFS(Saisie!$M$6:$M$205,Saisie!$C$6:$C$205,$A20,Saisie!$A$6:$A$205,"&gt;="&amp;IF($B$3="",0,$B$3),Saisie!$A$6:$A$205,"&lt;="&amp;IF($B$4="",2958465,$B$4)))</f>
        <v/>
      </c>
      <c r="D20" s="13" t="str">
        <f aca="false">IF($A20="","",B20+C20)</f>
        <v/>
      </c>
      <c r="E20" s="18" t="str">
        <f aca="false">IF($A20="","",IF(D20=0,"",C20/D20))</f>
        <v/>
      </c>
      <c r="F20" s="19" t="str">
        <f aca="false">IF($A20="","",COUNTIFS(Saisie!$K$6:$K$205,"&gt;=0",Saisie!$C$6:$C$205,$A20,Saisie!$A$6:$A$205,"&gt;="&amp;IF($B$3="",0,$B$3),Saisie!$A$6:$A$205,"&lt;="&amp;IF($B$4="",2958465,$B$4)))</f>
        <v/>
      </c>
      <c r="G20" s="14" t="str">
        <f aca="false">IF($A20="","",SUMIFS(Saisie!$N$6:$N$205,Saisie!$C$6:$C$205,$A20,Saisie!$A$6:$A$205,"&gt;="&amp;IF($B$3="",0,$B$3),Saisie!$A$6:$A$205,"&lt;="&amp;IF($B$4="",2958465,$B$4)))</f>
        <v/>
      </c>
      <c r="H20" s="14" t="str">
        <f aca="false">IF($A20="","",IF(D20=0,"",G20/D20))</f>
        <v/>
      </c>
    </row>
    <row r="21" customFormat="false" ht="15" hidden="false" customHeight="false" outlineLevel="0" collapsed="false">
      <c r="A21" s="5" t="str">
        <f aca="false">IF(Paramètres!$F$23="","",Paramètres!$F$23)</f>
        <v/>
      </c>
      <c r="B21" s="13" t="str">
        <f aca="false">IF($A21="","",SUMIFS(Saisie!$L$6:$L$205,Saisie!$C$6:$C$205,$A21,Saisie!$A$6:$A$205,"&gt;="&amp;IF($B$3="",0,$B$3),Saisie!$A$6:$A$205,"&lt;="&amp;IF($B$4="",2958465,$B$4)))</f>
        <v/>
      </c>
      <c r="C21" s="13" t="str">
        <f aca="false">IF($A21="","",SUMIFS(Saisie!$M$6:$M$205,Saisie!$C$6:$C$205,$A21,Saisie!$A$6:$A$205,"&gt;="&amp;IF($B$3="",0,$B$3),Saisie!$A$6:$A$205,"&lt;="&amp;IF($B$4="",2958465,$B$4)))</f>
        <v/>
      </c>
      <c r="D21" s="13" t="str">
        <f aca="false">IF($A21="","",B21+C21)</f>
        <v/>
      </c>
      <c r="E21" s="18" t="str">
        <f aca="false">IF($A21="","",IF(D21=0,"",C21/D21))</f>
        <v/>
      </c>
      <c r="F21" s="19" t="str">
        <f aca="false">IF($A21="","",COUNTIFS(Saisie!$K$6:$K$205,"&gt;=0",Saisie!$C$6:$C$205,$A21,Saisie!$A$6:$A$205,"&gt;="&amp;IF($B$3="",0,$B$3),Saisie!$A$6:$A$205,"&lt;="&amp;IF($B$4="",2958465,$B$4)))</f>
        <v/>
      </c>
      <c r="G21" s="14" t="str">
        <f aca="false">IF($A21="","",SUMIFS(Saisie!$N$6:$N$205,Saisie!$C$6:$C$205,$A21,Saisie!$A$6:$A$205,"&gt;="&amp;IF($B$3="",0,$B$3),Saisie!$A$6:$A$205,"&lt;="&amp;IF($B$4="",2958465,$B$4)))</f>
        <v/>
      </c>
      <c r="H21" s="14" t="str">
        <f aca="false">IF($A21="","",IF(D21=0,"",G21/D21))</f>
        <v/>
      </c>
    </row>
    <row r="22" customFormat="false" ht="15" hidden="false" customHeight="false" outlineLevel="0" collapsed="false">
      <c r="A22" s="5" t="str">
        <f aca="false">IF(Paramètres!$F$24="","",Paramètres!$F$24)</f>
        <v/>
      </c>
      <c r="B22" s="13" t="str">
        <f aca="false">IF($A22="","",SUMIFS(Saisie!$L$6:$L$205,Saisie!$C$6:$C$205,$A22,Saisie!$A$6:$A$205,"&gt;="&amp;IF($B$3="",0,$B$3),Saisie!$A$6:$A$205,"&lt;="&amp;IF($B$4="",2958465,$B$4)))</f>
        <v/>
      </c>
      <c r="C22" s="13" t="str">
        <f aca="false">IF($A22="","",SUMIFS(Saisie!$M$6:$M$205,Saisie!$C$6:$C$205,$A22,Saisie!$A$6:$A$205,"&gt;="&amp;IF($B$3="",0,$B$3),Saisie!$A$6:$A$205,"&lt;="&amp;IF($B$4="",2958465,$B$4)))</f>
        <v/>
      </c>
      <c r="D22" s="13" t="str">
        <f aca="false">IF($A22="","",B22+C22)</f>
        <v/>
      </c>
      <c r="E22" s="18" t="str">
        <f aca="false">IF($A22="","",IF(D22=0,"",C22/D22))</f>
        <v/>
      </c>
      <c r="F22" s="19" t="str">
        <f aca="false">IF($A22="","",COUNTIFS(Saisie!$K$6:$K$205,"&gt;=0",Saisie!$C$6:$C$205,$A22,Saisie!$A$6:$A$205,"&gt;="&amp;IF($B$3="",0,$B$3),Saisie!$A$6:$A$205,"&lt;="&amp;IF($B$4="",2958465,$B$4)))</f>
        <v/>
      </c>
      <c r="G22" s="14" t="str">
        <f aca="false">IF($A22="","",SUMIFS(Saisie!$N$6:$N$205,Saisie!$C$6:$C$205,$A22,Saisie!$A$6:$A$205,"&gt;="&amp;IF($B$3="",0,$B$3),Saisie!$A$6:$A$205,"&lt;="&amp;IF($B$4="",2958465,$B$4)))</f>
        <v/>
      </c>
      <c r="H22" s="14" t="str">
        <f aca="false">IF($A22="","",IF(D22=0,"",G22/D22))</f>
        <v/>
      </c>
    </row>
    <row r="23" customFormat="false" ht="15" hidden="false" customHeight="false" outlineLevel="0" collapsed="false">
      <c r="A23" s="5" t="str">
        <f aca="false">IF(Paramètres!$F$25="","",Paramètres!$F$25)</f>
        <v/>
      </c>
      <c r="B23" s="13" t="str">
        <f aca="false">IF($A23="","",SUMIFS(Saisie!$L$6:$L$205,Saisie!$C$6:$C$205,$A23,Saisie!$A$6:$A$205,"&gt;="&amp;IF($B$3="",0,$B$3),Saisie!$A$6:$A$205,"&lt;="&amp;IF($B$4="",2958465,$B$4)))</f>
        <v/>
      </c>
      <c r="C23" s="13" t="str">
        <f aca="false">IF($A23="","",SUMIFS(Saisie!$M$6:$M$205,Saisie!$C$6:$C$205,$A23,Saisie!$A$6:$A$205,"&gt;="&amp;IF($B$3="",0,$B$3),Saisie!$A$6:$A$205,"&lt;="&amp;IF($B$4="",2958465,$B$4)))</f>
        <v/>
      </c>
      <c r="D23" s="13" t="str">
        <f aca="false">IF($A23="","",B23+C23)</f>
        <v/>
      </c>
      <c r="E23" s="18" t="str">
        <f aca="false">IF($A23="","",IF(D23=0,"",C23/D23))</f>
        <v/>
      </c>
      <c r="F23" s="19" t="str">
        <f aca="false">IF($A23="","",COUNTIFS(Saisie!$K$6:$K$205,"&gt;=0",Saisie!$C$6:$C$205,$A23,Saisie!$A$6:$A$205,"&gt;="&amp;IF($B$3="",0,$B$3),Saisie!$A$6:$A$205,"&lt;="&amp;IF($B$4="",2958465,$B$4)))</f>
        <v/>
      </c>
      <c r="G23" s="14" t="str">
        <f aca="false">IF($A23="","",SUMIFS(Saisie!$N$6:$N$205,Saisie!$C$6:$C$205,$A23,Saisie!$A$6:$A$205,"&gt;="&amp;IF($B$3="",0,$B$3),Saisie!$A$6:$A$205,"&lt;="&amp;IF($B$4="",2958465,$B$4)))</f>
        <v/>
      </c>
      <c r="H23" s="14" t="str">
        <f aca="false">IF($A23="","",IF(D23=0,"",G23/D23))</f>
        <v/>
      </c>
    </row>
    <row r="24" customFormat="false" ht="15" hidden="false" customHeight="false" outlineLevel="0" collapsed="false">
      <c r="A24" s="5" t="str">
        <f aca="false">IF(Paramètres!$F$26="","",Paramètres!$F$26)</f>
        <v/>
      </c>
      <c r="B24" s="13" t="str">
        <f aca="false">IF($A24="","",SUMIFS(Saisie!$L$6:$L$205,Saisie!$C$6:$C$205,$A24,Saisie!$A$6:$A$205,"&gt;="&amp;IF($B$3="",0,$B$3),Saisie!$A$6:$A$205,"&lt;="&amp;IF($B$4="",2958465,$B$4)))</f>
        <v/>
      </c>
      <c r="C24" s="13" t="str">
        <f aca="false">IF($A24="","",SUMIFS(Saisie!$M$6:$M$205,Saisie!$C$6:$C$205,$A24,Saisie!$A$6:$A$205,"&gt;="&amp;IF($B$3="",0,$B$3),Saisie!$A$6:$A$205,"&lt;="&amp;IF($B$4="",2958465,$B$4)))</f>
        <v/>
      </c>
      <c r="D24" s="13" t="str">
        <f aca="false">IF($A24="","",B24+C24)</f>
        <v/>
      </c>
      <c r="E24" s="18" t="str">
        <f aca="false">IF($A24="","",IF(D24=0,"",C24/D24))</f>
        <v/>
      </c>
      <c r="F24" s="19" t="str">
        <f aca="false">IF($A24="","",COUNTIFS(Saisie!$K$6:$K$205,"&gt;=0",Saisie!$C$6:$C$205,$A24,Saisie!$A$6:$A$205,"&gt;="&amp;IF($B$3="",0,$B$3),Saisie!$A$6:$A$205,"&lt;="&amp;IF($B$4="",2958465,$B$4)))</f>
        <v/>
      </c>
      <c r="G24" s="14" t="str">
        <f aca="false">IF($A24="","",SUMIFS(Saisie!$N$6:$N$205,Saisie!$C$6:$C$205,$A24,Saisie!$A$6:$A$205,"&gt;="&amp;IF($B$3="",0,$B$3),Saisie!$A$6:$A$205,"&lt;="&amp;IF($B$4="",2958465,$B$4)))</f>
        <v/>
      </c>
      <c r="H24" s="14" t="str">
        <f aca="false">IF($A24="","",IF(D24=0,"",G24/D24))</f>
        <v/>
      </c>
    </row>
    <row r="25" customFormat="false" ht="15" hidden="false" customHeight="false" outlineLevel="0" collapsed="false">
      <c r="A25" s="5" t="str">
        <f aca="false">IF(Paramètres!$F$27="","",Paramètres!$F$27)</f>
        <v/>
      </c>
      <c r="B25" s="13" t="str">
        <f aca="false">IF($A25="","",SUMIFS(Saisie!$L$6:$L$205,Saisie!$C$6:$C$205,$A25,Saisie!$A$6:$A$205,"&gt;="&amp;IF($B$3="",0,$B$3),Saisie!$A$6:$A$205,"&lt;="&amp;IF($B$4="",2958465,$B$4)))</f>
        <v/>
      </c>
      <c r="C25" s="13" t="str">
        <f aca="false">IF($A25="","",SUMIFS(Saisie!$M$6:$M$205,Saisie!$C$6:$C$205,$A25,Saisie!$A$6:$A$205,"&gt;="&amp;IF($B$3="",0,$B$3),Saisie!$A$6:$A$205,"&lt;="&amp;IF($B$4="",2958465,$B$4)))</f>
        <v/>
      </c>
      <c r="D25" s="13" t="str">
        <f aca="false">IF($A25="","",B25+C25)</f>
        <v/>
      </c>
      <c r="E25" s="18" t="str">
        <f aca="false">IF($A25="","",IF(D25=0,"",C25/D25))</f>
        <v/>
      </c>
      <c r="F25" s="19" t="str">
        <f aca="false">IF($A25="","",COUNTIFS(Saisie!$K$6:$K$205,"&gt;=0",Saisie!$C$6:$C$205,$A25,Saisie!$A$6:$A$205,"&gt;="&amp;IF($B$3="",0,$B$3),Saisie!$A$6:$A$205,"&lt;="&amp;IF($B$4="",2958465,$B$4)))</f>
        <v/>
      </c>
      <c r="G25" s="14" t="str">
        <f aca="false">IF($A25="","",SUMIFS(Saisie!$N$6:$N$205,Saisie!$C$6:$C$205,$A25,Saisie!$A$6:$A$205,"&gt;="&amp;IF($B$3="",0,$B$3),Saisie!$A$6:$A$205,"&lt;="&amp;IF($B$4="",2958465,$B$4)))</f>
        <v/>
      </c>
      <c r="H25" s="14" t="str">
        <f aca="false">IF($A25="","",IF(D25=0,"",G25/D25))</f>
        <v/>
      </c>
    </row>
    <row r="26" customFormat="false" ht="15" hidden="false" customHeight="false" outlineLevel="0" collapsed="false">
      <c r="A26" s="5" t="str">
        <f aca="false">IF(Paramètres!$F$28="","",Paramètres!$F$28)</f>
        <v/>
      </c>
      <c r="B26" s="13" t="str">
        <f aca="false">IF($A26="","",SUMIFS(Saisie!$L$6:$L$205,Saisie!$C$6:$C$205,$A26,Saisie!$A$6:$A$205,"&gt;="&amp;IF($B$3="",0,$B$3),Saisie!$A$6:$A$205,"&lt;="&amp;IF($B$4="",2958465,$B$4)))</f>
        <v/>
      </c>
      <c r="C26" s="13" t="str">
        <f aca="false">IF($A26="","",SUMIFS(Saisie!$M$6:$M$205,Saisie!$C$6:$C$205,$A26,Saisie!$A$6:$A$205,"&gt;="&amp;IF($B$3="",0,$B$3),Saisie!$A$6:$A$205,"&lt;="&amp;IF($B$4="",2958465,$B$4)))</f>
        <v/>
      </c>
      <c r="D26" s="13" t="str">
        <f aca="false">IF($A26="","",B26+C26)</f>
        <v/>
      </c>
      <c r="E26" s="18" t="str">
        <f aca="false">IF($A26="","",IF(D26=0,"",C26/D26))</f>
        <v/>
      </c>
      <c r="F26" s="19" t="str">
        <f aca="false">IF($A26="","",COUNTIFS(Saisie!$K$6:$K$205,"&gt;=0",Saisie!$C$6:$C$205,$A26,Saisie!$A$6:$A$205,"&gt;="&amp;IF($B$3="",0,$B$3),Saisie!$A$6:$A$205,"&lt;="&amp;IF($B$4="",2958465,$B$4)))</f>
        <v/>
      </c>
      <c r="G26" s="14" t="str">
        <f aca="false">IF($A26="","",SUMIFS(Saisie!$N$6:$N$205,Saisie!$C$6:$C$205,$A26,Saisie!$A$6:$A$205,"&gt;="&amp;IF($B$3="",0,$B$3),Saisie!$A$6:$A$205,"&lt;="&amp;IF($B$4="",2958465,$B$4)))</f>
        <v/>
      </c>
      <c r="H26" s="14" t="str">
        <f aca="false">IF($A26="","",IF(D26=0,"",G26/D26))</f>
        <v/>
      </c>
    </row>
    <row r="27" customFormat="false" ht="15" hidden="false" customHeight="false" outlineLevel="0" collapsed="false">
      <c r="A27" s="5" t="str">
        <f aca="false">IF(Paramètres!$F$29="","",Paramètres!$F$29)</f>
        <v/>
      </c>
      <c r="B27" s="13" t="str">
        <f aca="false">IF($A27="","",SUMIFS(Saisie!$L$6:$L$205,Saisie!$C$6:$C$205,$A27,Saisie!$A$6:$A$205,"&gt;="&amp;IF($B$3="",0,$B$3),Saisie!$A$6:$A$205,"&lt;="&amp;IF($B$4="",2958465,$B$4)))</f>
        <v/>
      </c>
      <c r="C27" s="13" t="str">
        <f aca="false">IF($A27="","",SUMIFS(Saisie!$M$6:$M$205,Saisie!$C$6:$C$205,$A27,Saisie!$A$6:$A$205,"&gt;="&amp;IF($B$3="",0,$B$3),Saisie!$A$6:$A$205,"&lt;="&amp;IF($B$4="",2958465,$B$4)))</f>
        <v/>
      </c>
      <c r="D27" s="13" t="str">
        <f aca="false">IF($A27="","",B27+C27)</f>
        <v/>
      </c>
      <c r="E27" s="18" t="str">
        <f aca="false">IF($A27="","",IF(D27=0,"",C27/D27))</f>
        <v/>
      </c>
      <c r="F27" s="19" t="str">
        <f aca="false">IF($A27="","",COUNTIFS(Saisie!$K$6:$K$205,"&gt;=0",Saisie!$C$6:$C$205,$A27,Saisie!$A$6:$A$205,"&gt;="&amp;IF($B$3="",0,$B$3),Saisie!$A$6:$A$205,"&lt;="&amp;IF($B$4="",2958465,$B$4)))</f>
        <v/>
      </c>
      <c r="G27" s="14" t="str">
        <f aca="false">IF($A27="","",SUMIFS(Saisie!$N$6:$N$205,Saisie!$C$6:$C$205,$A27,Saisie!$A$6:$A$205,"&gt;="&amp;IF($B$3="",0,$B$3),Saisie!$A$6:$A$205,"&lt;="&amp;IF($B$4="",2958465,$B$4)))</f>
        <v/>
      </c>
      <c r="H27" s="14" t="str">
        <f aca="false">IF($A27="","",IF(D27=0,"",G27/D27))</f>
        <v/>
      </c>
    </row>
    <row r="28" customFormat="false" ht="15" hidden="false" customHeight="false" outlineLevel="0" collapsed="false">
      <c r="A28" s="5" t="str">
        <f aca="false">IF(Paramètres!$F$30="","",Paramètres!$F$30)</f>
        <v/>
      </c>
      <c r="B28" s="13" t="str">
        <f aca="false">IF($A28="","",SUMIFS(Saisie!$L$6:$L$205,Saisie!$C$6:$C$205,$A28,Saisie!$A$6:$A$205,"&gt;="&amp;IF($B$3="",0,$B$3),Saisie!$A$6:$A$205,"&lt;="&amp;IF($B$4="",2958465,$B$4)))</f>
        <v/>
      </c>
      <c r="C28" s="13" t="str">
        <f aca="false">IF($A28="","",SUMIFS(Saisie!$M$6:$M$205,Saisie!$C$6:$C$205,$A28,Saisie!$A$6:$A$205,"&gt;="&amp;IF($B$3="",0,$B$3),Saisie!$A$6:$A$205,"&lt;="&amp;IF($B$4="",2958465,$B$4)))</f>
        <v/>
      </c>
      <c r="D28" s="13" t="str">
        <f aca="false">IF($A28="","",B28+C28)</f>
        <v/>
      </c>
      <c r="E28" s="18" t="str">
        <f aca="false">IF($A28="","",IF(D28=0,"",C28/D28))</f>
        <v/>
      </c>
      <c r="F28" s="19" t="str">
        <f aca="false">IF($A28="","",COUNTIFS(Saisie!$K$6:$K$205,"&gt;=0",Saisie!$C$6:$C$205,$A28,Saisie!$A$6:$A$205,"&gt;="&amp;IF($B$3="",0,$B$3),Saisie!$A$6:$A$205,"&lt;="&amp;IF($B$4="",2958465,$B$4)))</f>
        <v/>
      </c>
      <c r="G28" s="14" t="str">
        <f aca="false">IF($A28="","",SUMIFS(Saisie!$N$6:$N$205,Saisie!$C$6:$C$205,$A28,Saisie!$A$6:$A$205,"&gt;="&amp;IF($B$3="",0,$B$3),Saisie!$A$6:$A$205,"&lt;="&amp;IF($B$4="",2958465,$B$4)))</f>
        <v/>
      </c>
      <c r="H28" s="14" t="str">
        <f aca="false">IF($A28="","",IF(D28=0,"",G28/D28))</f>
        <v/>
      </c>
    </row>
    <row r="29" customFormat="false" ht="15" hidden="false" customHeight="false" outlineLevel="0" collapsed="false">
      <c r="A29" s="5" t="str">
        <f aca="false">IF(Paramètres!$F$31="","",Paramètres!$F$31)</f>
        <v/>
      </c>
      <c r="B29" s="13" t="str">
        <f aca="false">IF($A29="","",SUMIFS(Saisie!$L$6:$L$205,Saisie!$C$6:$C$205,$A29,Saisie!$A$6:$A$205,"&gt;="&amp;IF($B$3="",0,$B$3),Saisie!$A$6:$A$205,"&lt;="&amp;IF($B$4="",2958465,$B$4)))</f>
        <v/>
      </c>
      <c r="C29" s="13" t="str">
        <f aca="false">IF($A29="","",SUMIFS(Saisie!$M$6:$M$205,Saisie!$C$6:$C$205,$A29,Saisie!$A$6:$A$205,"&gt;="&amp;IF($B$3="",0,$B$3),Saisie!$A$6:$A$205,"&lt;="&amp;IF($B$4="",2958465,$B$4)))</f>
        <v/>
      </c>
      <c r="D29" s="13" t="str">
        <f aca="false">IF($A29="","",B29+C29)</f>
        <v/>
      </c>
      <c r="E29" s="18" t="str">
        <f aca="false">IF($A29="","",IF(D29=0,"",C29/D29))</f>
        <v/>
      </c>
      <c r="F29" s="19" t="str">
        <f aca="false">IF($A29="","",COUNTIFS(Saisie!$K$6:$K$205,"&gt;=0",Saisie!$C$6:$C$205,$A29,Saisie!$A$6:$A$205,"&gt;="&amp;IF($B$3="",0,$B$3),Saisie!$A$6:$A$205,"&lt;="&amp;IF($B$4="",2958465,$B$4)))</f>
        <v/>
      </c>
      <c r="G29" s="14" t="str">
        <f aca="false">IF($A29="","",SUMIFS(Saisie!$N$6:$N$205,Saisie!$C$6:$C$205,$A29,Saisie!$A$6:$A$205,"&gt;="&amp;IF($B$3="",0,$B$3),Saisie!$A$6:$A$205,"&lt;="&amp;IF($B$4="",2958465,$B$4)))</f>
        <v/>
      </c>
      <c r="H29" s="14" t="str">
        <f aca="false">IF($A29="","",IF(D29=0,"",G29/D29))</f>
        <v/>
      </c>
    </row>
    <row r="30" customFormat="false" ht="15" hidden="false" customHeight="false" outlineLevel="0" collapsed="false">
      <c r="A30" s="5" t="str">
        <f aca="false">IF(Paramètres!$F$32="","",Paramètres!$F$32)</f>
        <v/>
      </c>
      <c r="B30" s="13" t="str">
        <f aca="false">IF($A30="","",SUMIFS(Saisie!$L$6:$L$205,Saisie!$C$6:$C$205,$A30,Saisie!$A$6:$A$205,"&gt;="&amp;IF($B$3="",0,$B$3),Saisie!$A$6:$A$205,"&lt;="&amp;IF($B$4="",2958465,$B$4)))</f>
        <v/>
      </c>
      <c r="C30" s="13" t="str">
        <f aca="false">IF($A30="","",SUMIFS(Saisie!$M$6:$M$205,Saisie!$C$6:$C$205,$A30,Saisie!$A$6:$A$205,"&gt;="&amp;IF($B$3="",0,$B$3),Saisie!$A$6:$A$205,"&lt;="&amp;IF($B$4="",2958465,$B$4)))</f>
        <v/>
      </c>
      <c r="D30" s="13" t="str">
        <f aca="false">IF($A30="","",B30+C30)</f>
        <v/>
      </c>
      <c r="E30" s="18" t="str">
        <f aca="false">IF($A30="","",IF(D30=0,"",C30/D30))</f>
        <v/>
      </c>
      <c r="F30" s="19" t="str">
        <f aca="false">IF($A30="","",COUNTIFS(Saisie!$K$6:$K$205,"&gt;=0",Saisie!$C$6:$C$205,$A30,Saisie!$A$6:$A$205,"&gt;="&amp;IF($B$3="",0,$B$3),Saisie!$A$6:$A$205,"&lt;="&amp;IF($B$4="",2958465,$B$4)))</f>
        <v/>
      </c>
      <c r="G30" s="14" t="str">
        <f aca="false">IF($A30="","",SUMIFS(Saisie!$N$6:$N$205,Saisie!$C$6:$C$205,$A30,Saisie!$A$6:$A$205,"&gt;="&amp;IF($B$3="",0,$B$3),Saisie!$A$6:$A$205,"&lt;="&amp;IF($B$4="",2958465,$B$4)))</f>
        <v/>
      </c>
      <c r="H30" s="14" t="str">
        <f aca="false">IF($A30="","",IF(D30=0,"",G30/D30))</f>
        <v/>
      </c>
    </row>
    <row r="31" customFormat="false" ht="15" hidden="false" customHeight="false" outlineLevel="0" collapsed="false">
      <c r="A31" s="5" t="str">
        <f aca="false">IF(Paramètres!$F$33="","",Paramètres!$F$33)</f>
        <v/>
      </c>
      <c r="B31" s="13" t="str">
        <f aca="false">IF($A31="","",SUMIFS(Saisie!$L$6:$L$205,Saisie!$C$6:$C$205,$A31,Saisie!$A$6:$A$205,"&gt;="&amp;IF($B$3="",0,$B$3),Saisie!$A$6:$A$205,"&lt;="&amp;IF($B$4="",2958465,$B$4)))</f>
        <v/>
      </c>
      <c r="C31" s="13" t="str">
        <f aca="false">IF($A31="","",SUMIFS(Saisie!$M$6:$M$205,Saisie!$C$6:$C$205,$A31,Saisie!$A$6:$A$205,"&gt;="&amp;IF($B$3="",0,$B$3),Saisie!$A$6:$A$205,"&lt;="&amp;IF($B$4="",2958465,$B$4)))</f>
        <v/>
      </c>
      <c r="D31" s="13" t="str">
        <f aca="false">IF($A31="","",B31+C31)</f>
        <v/>
      </c>
      <c r="E31" s="18" t="str">
        <f aca="false">IF($A31="","",IF(D31=0,"",C31/D31))</f>
        <v/>
      </c>
      <c r="F31" s="19" t="str">
        <f aca="false">IF($A31="","",COUNTIFS(Saisie!$K$6:$K$205,"&gt;=0",Saisie!$C$6:$C$205,$A31,Saisie!$A$6:$A$205,"&gt;="&amp;IF($B$3="",0,$B$3),Saisie!$A$6:$A$205,"&lt;="&amp;IF($B$4="",2958465,$B$4)))</f>
        <v/>
      </c>
      <c r="G31" s="14" t="str">
        <f aca="false">IF($A31="","",SUMIFS(Saisie!$N$6:$N$205,Saisie!$C$6:$C$205,$A31,Saisie!$A$6:$A$205,"&gt;="&amp;IF($B$3="",0,$B$3),Saisie!$A$6:$A$205,"&lt;="&amp;IF($B$4="",2958465,$B$4)))</f>
        <v/>
      </c>
      <c r="H31" s="14" t="str">
        <f aca="false">IF($A31="","",IF(D31=0,"",G31/D31))</f>
        <v/>
      </c>
    </row>
    <row r="32" customFormat="false" ht="15" hidden="false" customHeight="false" outlineLevel="0" collapsed="false">
      <c r="A32" s="5" t="str">
        <f aca="false">IF(Paramètres!$F$34="","",Paramètres!$F$34)</f>
        <v/>
      </c>
      <c r="B32" s="13" t="str">
        <f aca="false">IF($A32="","",SUMIFS(Saisie!$L$6:$L$205,Saisie!$C$6:$C$205,$A32,Saisie!$A$6:$A$205,"&gt;="&amp;IF($B$3="",0,$B$3),Saisie!$A$6:$A$205,"&lt;="&amp;IF($B$4="",2958465,$B$4)))</f>
        <v/>
      </c>
      <c r="C32" s="13" t="str">
        <f aca="false">IF($A32="","",SUMIFS(Saisie!$M$6:$M$205,Saisie!$C$6:$C$205,$A32,Saisie!$A$6:$A$205,"&gt;="&amp;IF($B$3="",0,$B$3),Saisie!$A$6:$A$205,"&lt;="&amp;IF($B$4="",2958465,$B$4)))</f>
        <v/>
      </c>
      <c r="D32" s="13" t="str">
        <f aca="false">IF($A32="","",B32+C32)</f>
        <v/>
      </c>
      <c r="E32" s="18" t="str">
        <f aca="false">IF($A32="","",IF(D32=0,"",C32/D32))</f>
        <v/>
      </c>
      <c r="F32" s="19" t="str">
        <f aca="false">IF($A32="","",COUNTIFS(Saisie!$K$6:$K$205,"&gt;=0",Saisie!$C$6:$C$205,$A32,Saisie!$A$6:$A$205,"&gt;="&amp;IF($B$3="",0,$B$3),Saisie!$A$6:$A$205,"&lt;="&amp;IF($B$4="",2958465,$B$4)))</f>
        <v/>
      </c>
      <c r="G32" s="14" t="str">
        <f aca="false">IF($A32="","",SUMIFS(Saisie!$N$6:$N$205,Saisie!$C$6:$C$205,$A32,Saisie!$A$6:$A$205,"&gt;="&amp;IF($B$3="",0,$B$3),Saisie!$A$6:$A$205,"&lt;="&amp;IF($B$4="",2958465,$B$4)))</f>
        <v/>
      </c>
      <c r="H32" s="14" t="str">
        <f aca="false">IF($A32="","",IF(D32=0,"",G32/D32))</f>
        <v/>
      </c>
    </row>
    <row r="33" customFormat="false" ht="15" hidden="false" customHeight="false" outlineLevel="0" collapsed="false">
      <c r="A33" s="5" t="str">
        <f aca="false">IF(Paramètres!$F$35="","",Paramètres!$F$35)</f>
        <v/>
      </c>
      <c r="B33" s="13" t="str">
        <f aca="false">IF($A33="","",SUMIFS(Saisie!$L$6:$L$205,Saisie!$C$6:$C$205,$A33,Saisie!$A$6:$A$205,"&gt;="&amp;IF($B$3="",0,$B$3),Saisie!$A$6:$A$205,"&lt;="&amp;IF($B$4="",2958465,$B$4)))</f>
        <v/>
      </c>
      <c r="C33" s="13" t="str">
        <f aca="false">IF($A33="","",SUMIFS(Saisie!$M$6:$M$205,Saisie!$C$6:$C$205,$A33,Saisie!$A$6:$A$205,"&gt;="&amp;IF($B$3="",0,$B$3),Saisie!$A$6:$A$205,"&lt;="&amp;IF($B$4="",2958465,$B$4)))</f>
        <v/>
      </c>
      <c r="D33" s="13" t="str">
        <f aca="false">IF($A33="","",B33+C33)</f>
        <v/>
      </c>
      <c r="E33" s="18" t="str">
        <f aca="false">IF($A33="","",IF(D33=0,"",C33/D33))</f>
        <v/>
      </c>
      <c r="F33" s="19" t="str">
        <f aca="false">IF($A33="","",COUNTIFS(Saisie!$K$6:$K$205,"&gt;=0",Saisie!$C$6:$C$205,$A33,Saisie!$A$6:$A$205,"&gt;="&amp;IF($B$3="",0,$B$3),Saisie!$A$6:$A$205,"&lt;="&amp;IF($B$4="",2958465,$B$4)))</f>
        <v/>
      </c>
      <c r="G33" s="14" t="str">
        <f aca="false">IF($A33="","",SUMIFS(Saisie!$N$6:$N$205,Saisie!$C$6:$C$205,$A33,Saisie!$A$6:$A$205,"&gt;="&amp;IF($B$3="",0,$B$3),Saisie!$A$6:$A$205,"&lt;="&amp;IF($B$4="",2958465,$B$4)))</f>
        <v/>
      </c>
      <c r="H33" s="14" t="str">
        <f aca="false">IF($A33="","",IF(D33=0,"",G33/D33))</f>
        <v/>
      </c>
    </row>
    <row r="34" customFormat="false" ht="15" hidden="false" customHeight="false" outlineLevel="0" collapsed="false">
      <c r="A34" s="5" t="str">
        <f aca="false">IF(Paramètres!$F$36="","",Paramètres!$F$36)</f>
        <v/>
      </c>
      <c r="B34" s="13" t="str">
        <f aca="false">IF($A34="","",SUMIFS(Saisie!$L$6:$L$205,Saisie!$C$6:$C$205,$A34,Saisie!$A$6:$A$205,"&gt;="&amp;IF($B$3="",0,$B$3),Saisie!$A$6:$A$205,"&lt;="&amp;IF($B$4="",2958465,$B$4)))</f>
        <v/>
      </c>
      <c r="C34" s="13" t="str">
        <f aca="false">IF($A34="","",SUMIFS(Saisie!$M$6:$M$205,Saisie!$C$6:$C$205,$A34,Saisie!$A$6:$A$205,"&gt;="&amp;IF($B$3="",0,$B$3),Saisie!$A$6:$A$205,"&lt;="&amp;IF($B$4="",2958465,$B$4)))</f>
        <v/>
      </c>
      <c r="D34" s="13" t="str">
        <f aca="false">IF($A34="","",B34+C34)</f>
        <v/>
      </c>
      <c r="E34" s="18" t="str">
        <f aca="false">IF($A34="","",IF(D34=0,"",C34/D34))</f>
        <v/>
      </c>
      <c r="F34" s="19" t="str">
        <f aca="false">IF($A34="","",COUNTIFS(Saisie!$K$6:$K$205,"&gt;=0",Saisie!$C$6:$C$205,$A34,Saisie!$A$6:$A$205,"&gt;="&amp;IF($B$3="",0,$B$3),Saisie!$A$6:$A$205,"&lt;="&amp;IF($B$4="",2958465,$B$4)))</f>
        <v/>
      </c>
      <c r="G34" s="14" t="str">
        <f aca="false">IF($A34="","",SUMIFS(Saisie!$N$6:$N$205,Saisie!$C$6:$C$205,$A34,Saisie!$A$6:$A$205,"&gt;="&amp;IF($B$3="",0,$B$3),Saisie!$A$6:$A$205,"&lt;="&amp;IF($B$4="",2958465,$B$4)))</f>
        <v/>
      </c>
      <c r="H34" s="14" t="str">
        <f aca="false">IF($A34="","",IF(D34=0,"",G34/D34))</f>
        <v/>
      </c>
    </row>
    <row r="35" customFormat="false" ht="15" hidden="false" customHeight="false" outlineLevel="0" collapsed="false">
      <c r="A35" s="5" t="str">
        <f aca="false">IF(Paramètres!$F$37="","",Paramètres!$F$37)</f>
        <v/>
      </c>
      <c r="B35" s="13" t="str">
        <f aca="false">IF($A35="","",SUMIFS(Saisie!$L$6:$L$205,Saisie!$C$6:$C$205,$A35,Saisie!$A$6:$A$205,"&gt;="&amp;IF($B$3="",0,$B$3),Saisie!$A$6:$A$205,"&lt;="&amp;IF($B$4="",2958465,$B$4)))</f>
        <v/>
      </c>
      <c r="C35" s="13" t="str">
        <f aca="false">IF($A35="","",SUMIFS(Saisie!$M$6:$M$205,Saisie!$C$6:$C$205,$A35,Saisie!$A$6:$A$205,"&gt;="&amp;IF($B$3="",0,$B$3),Saisie!$A$6:$A$205,"&lt;="&amp;IF($B$4="",2958465,$B$4)))</f>
        <v/>
      </c>
      <c r="D35" s="13" t="str">
        <f aca="false">IF($A35="","",B35+C35)</f>
        <v/>
      </c>
      <c r="E35" s="18" t="str">
        <f aca="false">IF($A35="","",IF(D35=0,"",C35/D35))</f>
        <v/>
      </c>
      <c r="F35" s="19" t="str">
        <f aca="false">IF($A35="","",COUNTIFS(Saisie!$K$6:$K$205,"&gt;=0",Saisie!$C$6:$C$205,$A35,Saisie!$A$6:$A$205,"&gt;="&amp;IF($B$3="",0,$B$3),Saisie!$A$6:$A$205,"&lt;="&amp;IF($B$4="",2958465,$B$4)))</f>
        <v/>
      </c>
      <c r="G35" s="14" t="str">
        <f aca="false">IF($A35="","",SUMIFS(Saisie!$N$6:$N$205,Saisie!$C$6:$C$205,$A35,Saisie!$A$6:$A$205,"&gt;="&amp;IF($B$3="",0,$B$3),Saisie!$A$6:$A$205,"&lt;="&amp;IF($B$4="",2958465,$B$4)))</f>
        <v/>
      </c>
      <c r="H35" s="14" t="str">
        <f aca="false">IF($A35="","",IF(D35=0,"",G35/D35))</f>
        <v/>
      </c>
    </row>
    <row r="36" customFormat="false" ht="15" hidden="false" customHeight="false" outlineLevel="0" collapsed="false">
      <c r="A36" s="5" t="str">
        <f aca="false">IF(Paramètres!$F$38="","",Paramètres!$F$38)</f>
        <v/>
      </c>
      <c r="B36" s="13" t="str">
        <f aca="false">IF($A36="","",SUMIFS(Saisie!$L$6:$L$205,Saisie!$C$6:$C$205,$A36,Saisie!$A$6:$A$205,"&gt;="&amp;IF($B$3="",0,$B$3),Saisie!$A$6:$A$205,"&lt;="&amp;IF($B$4="",2958465,$B$4)))</f>
        <v/>
      </c>
      <c r="C36" s="13" t="str">
        <f aca="false">IF($A36="","",SUMIFS(Saisie!$M$6:$M$205,Saisie!$C$6:$C$205,$A36,Saisie!$A$6:$A$205,"&gt;="&amp;IF($B$3="",0,$B$3),Saisie!$A$6:$A$205,"&lt;="&amp;IF($B$4="",2958465,$B$4)))</f>
        <v/>
      </c>
      <c r="D36" s="13" t="str">
        <f aca="false">IF($A36="","",B36+C36)</f>
        <v/>
      </c>
      <c r="E36" s="18" t="str">
        <f aca="false">IF($A36="","",IF(D36=0,"",C36/D36))</f>
        <v/>
      </c>
      <c r="F36" s="19" t="str">
        <f aca="false">IF($A36="","",COUNTIFS(Saisie!$K$6:$K$205,"&gt;=0",Saisie!$C$6:$C$205,$A36,Saisie!$A$6:$A$205,"&gt;="&amp;IF($B$3="",0,$B$3),Saisie!$A$6:$A$205,"&lt;="&amp;IF($B$4="",2958465,$B$4)))</f>
        <v/>
      </c>
      <c r="G36" s="14" t="str">
        <f aca="false">IF($A36="","",SUMIFS(Saisie!$N$6:$N$205,Saisie!$C$6:$C$205,$A36,Saisie!$A$6:$A$205,"&gt;="&amp;IF($B$3="",0,$B$3),Saisie!$A$6:$A$205,"&lt;="&amp;IF($B$4="",2958465,$B$4)))</f>
        <v/>
      </c>
      <c r="H36" s="14" t="str">
        <f aca="false">IF($A36="","",IF(D36=0,"",G36/D36))</f>
        <v/>
      </c>
    </row>
    <row r="37" customFormat="false" ht="15" hidden="false" customHeight="false" outlineLevel="0" collapsed="false">
      <c r="A37" s="10" t="s">
        <v>31</v>
      </c>
      <c r="B37" s="20" t="n">
        <f aca="false">SUM(B7:B36)</f>
        <v>218</v>
      </c>
      <c r="C37" s="20" t="n">
        <f aca="false">SUM(C7:C36)</f>
        <v>22</v>
      </c>
      <c r="D37" s="20" t="n">
        <f aca="false">SUM(D7:D36)</f>
        <v>240</v>
      </c>
      <c r="E37" s="21" t="n">
        <f aca="false">IF(D37=0,"",C37/D37)</f>
        <v>0.0916666666666667</v>
      </c>
      <c r="F37" s="22" t="n">
        <f aca="false">SUM(F7:F36)</f>
        <v>8</v>
      </c>
      <c r="G37" s="23" t="n">
        <f aca="false">SUM(G7:G36)</f>
        <v>7728</v>
      </c>
      <c r="H37" s="23" t="n">
        <f aca="false">IF(D37=0,"",G37/D37)</f>
        <v>32.2</v>
      </c>
    </row>
    <row r="39" customFormat="false" ht="15" hidden="false" customHeight="false" outlineLevel="0" collapsed="false">
      <c r="A39" s="17" t="s">
        <v>35</v>
      </c>
      <c r="B39" s="24" t="str">
        <f aca="false">IF(OR($B$3&lt;&gt;"",$B$4&lt;&gt;""),"Contrôle du total sans objet sur une période filtrée",IF(ROUND(D37-SUM(Saisie!$K$6:$K$205),2)=0,"Total identique à l'onglet Saisie","Écart avec la Saisie : une ligne porte un nom hors liste"))</f>
        <v>Total identique à l'onglet Saisie</v>
      </c>
      <c r="C39" s="24"/>
      <c r="D39" s="24"/>
      <c r="E39" s="24"/>
      <c r="F39" s="24"/>
      <c r="G39" s="24"/>
    </row>
    <row r="41" customFormat="false" ht="15" hidden="false" customHeight="false" outlineLevel="0" collapsed="false">
      <c r="A41" s="9" t="s">
        <v>18</v>
      </c>
    </row>
  </sheetData>
  <mergeCells count="1">
    <mergeCell ref="B39:G39"/>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2"/>
    <col collapsed="false" customWidth="true" hidden="false" outlineLevel="0" max="4" min="2" style="0" width="12"/>
    <col collapsed="false" customWidth="true" hidden="false" outlineLevel="0" max="5" min="5" style="0" width="10"/>
    <col collapsed="false" customWidth="true" hidden="false" outlineLevel="0" max="6" min="6" style="0" width="9"/>
    <col collapsed="false" customWidth="true" hidden="false" outlineLevel="0" max="7" min="7" style="0" width="13"/>
    <col collapsed="false" customWidth="true" hidden="false" outlineLevel="0" max="8" min="8" style="0" width="12"/>
  </cols>
  <sheetData>
    <row r="1" customFormat="false" ht="18.55" hidden="false" customHeight="false" outlineLevel="0" collapsed="false">
      <c r="A1" s="1" t="s">
        <v>52</v>
      </c>
    </row>
    <row r="2" customFormat="false" ht="15" hidden="false" customHeight="false" outlineLevel="0" collapsed="false">
      <c r="A2" s="6" t="s">
        <v>46</v>
      </c>
    </row>
    <row r="3" customFormat="false" ht="15" hidden="false" customHeight="false" outlineLevel="0" collapsed="false">
      <c r="A3" s="17" t="s">
        <v>47</v>
      </c>
      <c r="B3" s="11"/>
    </row>
    <row r="4" customFormat="false" ht="15" hidden="false" customHeight="false" outlineLevel="0" collapsed="false">
      <c r="A4" s="17" t="s">
        <v>48</v>
      </c>
      <c r="B4" s="11"/>
    </row>
    <row r="6" customFormat="false" ht="30" hidden="false" customHeight="true" outlineLevel="0" collapsed="false">
      <c r="A6" s="10" t="s">
        <v>22</v>
      </c>
      <c r="B6" s="10" t="s">
        <v>32</v>
      </c>
      <c r="C6" s="10" t="s">
        <v>33</v>
      </c>
      <c r="D6" s="10" t="s">
        <v>31</v>
      </c>
      <c r="E6" s="10" t="s">
        <v>49</v>
      </c>
      <c r="F6" s="10" t="s">
        <v>50</v>
      </c>
      <c r="G6" s="10" t="s">
        <v>34</v>
      </c>
      <c r="H6" s="10" t="s">
        <v>51</v>
      </c>
    </row>
    <row r="7" customFormat="false" ht="15" hidden="false" customHeight="false" outlineLevel="0" collapsed="false">
      <c r="A7" s="5" t="str">
        <f aca="false">IF(Paramètres!$A$9="","",Paramètres!$A$9)</f>
        <v>Exemple : salarié A</v>
      </c>
      <c r="B7" s="13" t="n">
        <f aca="false">IF($A7="","",SUMIFS(Saisie!$L$6:$L$205,Saisie!$B$6:$B$205,$A7,Saisie!$A$6:$A$205,"&gt;="&amp;IF($B$3="",0,$B$3),Saisie!$A$6:$A$205,"&lt;="&amp;IF($B$4="",2958465,$B$4)))</f>
        <v>70</v>
      </c>
      <c r="C7" s="13" t="n">
        <f aca="false">IF($A7="","",SUMIFS(Saisie!$M$6:$M$205,Saisie!$B$6:$B$205,$A7,Saisie!$A$6:$A$205,"&gt;="&amp;IF($B$3="",0,$B$3),Saisie!$A$6:$A$205,"&lt;="&amp;IF($B$4="",2958465,$B$4)))</f>
        <v>16</v>
      </c>
      <c r="D7" s="13" t="n">
        <f aca="false">IF($A7="","",B7+C7)</f>
        <v>86</v>
      </c>
      <c r="E7" s="18" t="n">
        <f aca="false">IF($A7="","",IF(D7=0,"",C7/D7))</f>
        <v>0.186046511627907</v>
      </c>
      <c r="F7" s="19" t="n">
        <f aca="false">IF($A7="","",COUNTIFS(Saisie!$K$6:$K$205,"&gt;=0",Saisie!$B$6:$B$205,$A7,Saisie!$A$6:$A$205,"&gt;="&amp;IF($B$3="",0,$B$3),Saisie!$A$6:$A$205,"&lt;="&amp;IF($B$4="",2958465,$B$4)))</f>
        <v>3</v>
      </c>
      <c r="G7" s="14" t="n">
        <f aca="false">IF($A7="","",SUMIFS(Saisie!$N$6:$N$205,Saisie!$B$6:$B$205,$A7,Saisie!$A$6:$A$205,"&gt;="&amp;IF($B$3="",0,$B$3),Saisie!$A$6:$A$205,"&lt;="&amp;IF($B$4="",2958465,$B$4)))</f>
        <v>3052</v>
      </c>
      <c r="H7" s="14" t="n">
        <f aca="false">IF($A7="","",IF(D7=0,"",G7/D7))</f>
        <v>35.4883720930233</v>
      </c>
    </row>
    <row r="8" customFormat="false" ht="15" hidden="false" customHeight="false" outlineLevel="0" collapsed="false">
      <c r="A8" s="5" t="str">
        <f aca="false">IF(Paramètres!$A$10="","",Paramètres!$A$10)</f>
        <v>Exemple : salarié B</v>
      </c>
      <c r="B8" s="13" t="n">
        <f aca="false">IF($A8="","",SUMIFS(Saisie!$L$6:$L$205,Saisie!$B$6:$B$205,$A8,Saisie!$A$6:$A$205,"&gt;="&amp;IF($B$3="",0,$B$3),Saisie!$A$6:$A$205,"&lt;="&amp;IF($B$4="",2958465,$B$4)))</f>
        <v>78</v>
      </c>
      <c r="C8" s="13" t="n">
        <f aca="false">IF($A8="","",SUMIFS(Saisie!$M$6:$M$205,Saisie!$B$6:$B$205,$A8,Saisie!$A$6:$A$205,"&gt;="&amp;IF($B$3="",0,$B$3),Saisie!$A$6:$A$205,"&lt;="&amp;IF($B$4="",2958465,$B$4)))</f>
        <v>6</v>
      </c>
      <c r="D8" s="13" t="n">
        <f aca="false">IF($A8="","",B8+C8)</f>
        <v>84</v>
      </c>
      <c r="E8" s="18" t="n">
        <f aca="false">IF($A8="","",IF(D8=0,"",C8/D8))</f>
        <v>0.0714285714285714</v>
      </c>
      <c r="F8" s="19" t="n">
        <f aca="false">IF($A8="","",COUNTIFS(Saisie!$K$6:$K$205,"&gt;=0",Saisie!$B$6:$B$205,$A8,Saisie!$A$6:$A$205,"&gt;="&amp;IF($B$3="",0,$B$3),Saisie!$A$6:$A$205,"&lt;="&amp;IF($B$4="",2958465,$B$4)))</f>
        <v>3</v>
      </c>
      <c r="G8" s="14" t="n">
        <f aca="false">IF($A8="","",SUMIFS(Saisie!$N$6:$N$205,Saisie!$B$6:$B$205,$A8,Saisie!$A$6:$A$205,"&gt;="&amp;IF($B$3="",0,$B$3),Saisie!$A$6:$A$205,"&lt;="&amp;IF($B$4="",2958465,$B$4)))</f>
        <v>2646</v>
      </c>
      <c r="H8" s="14" t="n">
        <f aca="false">IF($A8="","",IF(D8=0,"",G8/D8))</f>
        <v>31.5</v>
      </c>
    </row>
    <row r="9" customFormat="false" ht="15" hidden="false" customHeight="false" outlineLevel="0" collapsed="false">
      <c r="A9" s="5" t="str">
        <f aca="false">IF(Paramètres!$A$11="","",Paramètres!$A$11)</f>
        <v>Exemple : salarié C</v>
      </c>
      <c r="B9" s="13" t="n">
        <f aca="false">IF($A9="","",SUMIFS(Saisie!$L$6:$L$205,Saisie!$B$6:$B$205,$A9,Saisie!$A$6:$A$205,"&gt;="&amp;IF($B$3="",0,$B$3),Saisie!$A$6:$A$205,"&lt;="&amp;IF($B$4="",2958465,$B$4)))</f>
        <v>70</v>
      </c>
      <c r="C9" s="13" t="n">
        <f aca="false">IF($A9="","",SUMIFS(Saisie!$M$6:$M$205,Saisie!$B$6:$B$205,$A9,Saisie!$A$6:$A$205,"&gt;="&amp;IF($B$3="",0,$B$3),Saisie!$A$6:$A$205,"&lt;="&amp;IF($B$4="",2958465,$B$4)))</f>
        <v>0</v>
      </c>
      <c r="D9" s="13" t="n">
        <f aca="false">IF($A9="","",B9+C9)</f>
        <v>70</v>
      </c>
      <c r="E9" s="18" t="n">
        <f aca="false">IF($A9="","",IF(D9=0,"",C9/D9))</f>
        <v>0</v>
      </c>
      <c r="F9" s="19" t="n">
        <f aca="false">IF($A9="","",COUNTIFS(Saisie!$K$6:$K$205,"&gt;=0",Saisie!$B$6:$B$205,$A9,Saisie!$A$6:$A$205,"&gt;="&amp;IF($B$3="",0,$B$3),Saisie!$A$6:$A$205,"&lt;="&amp;IF($B$4="",2958465,$B$4)))</f>
        <v>2</v>
      </c>
      <c r="G9" s="14" t="n">
        <f aca="false">IF($A9="","",SUMIFS(Saisie!$N$6:$N$205,Saisie!$B$6:$B$205,$A9,Saisie!$A$6:$A$205,"&gt;="&amp;IF($B$3="",0,$B$3),Saisie!$A$6:$A$205,"&lt;="&amp;IF($B$4="",2958465,$B$4)))</f>
        <v>2030</v>
      </c>
      <c r="H9" s="14" t="n">
        <f aca="false">IF($A9="","",IF(D9=0,"",G9/D9))</f>
        <v>29</v>
      </c>
    </row>
    <row r="10" customFormat="false" ht="15" hidden="false" customHeight="false" outlineLevel="0" collapsed="false">
      <c r="A10" s="5" t="str">
        <f aca="false">IF(Paramètres!$A$12="","",Paramètres!$A$12)</f>
        <v/>
      </c>
      <c r="B10" s="13" t="str">
        <f aca="false">IF($A10="","",SUMIFS(Saisie!$L$6:$L$205,Saisie!$B$6:$B$205,$A10,Saisie!$A$6:$A$205,"&gt;="&amp;IF($B$3="",0,$B$3),Saisie!$A$6:$A$205,"&lt;="&amp;IF($B$4="",2958465,$B$4)))</f>
        <v/>
      </c>
      <c r="C10" s="13" t="str">
        <f aca="false">IF($A10="","",SUMIFS(Saisie!$M$6:$M$205,Saisie!$B$6:$B$205,$A10,Saisie!$A$6:$A$205,"&gt;="&amp;IF($B$3="",0,$B$3),Saisie!$A$6:$A$205,"&lt;="&amp;IF($B$4="",2958465,$B$4)))</f>
        <v/>
      </c>
      <c r="D10" s="13" t="str">
        <f aca="false">IF($A10="","",B10+C10)</f>
        <v/>
      </c>
      <c r="E10" s="18" t="str">
        <f aca="false">IF($A10="","",IF(D10=0,"",C10/D10))</f>
        <v/>
      </c>
      <c r="F10" s="19" t="str">
        <f aca="false">IF($A10="","",COUNTIFS(Saisie!$K$6:$K$205,"&gt;=0",Saisie!$B$6:$B$205,$A10,Saisie!$A$6:$A$205,"&gt;="&amp;IF($B$3="",0,$B$3),Saisie!$A$6:$A$205,"&lt;="&amp;IF($B$4="",2958465,$B$4)))</f>
        <v/>
      </c>
      <c r="G10" s="14" t="str">
        <f aca="false">IF($A10="","",SUMIFS(Saisie!$N$6:$N$205,Saisie!$B$6:$B$205,$A10,Saisie!$A$6:$A$205,"&gt;="&amp;IF($B$3="",0,$B$3),Saisie!$A$6:$A$205,"&lt;="&amp;IF($B$4="",2958465,$B$4)))</f>
        <v/>
      </c>
      <c r="H10" s="14" t="str">
        <f aca="false">IF($A10="","",IF(D10=0,"",G10/D10))</f>
        <v/>
      </c>
    </row>
    <row r="11" customFormat="false" ht="15" hidden="false" customHeight="false" outlineLevel="0" collapsed="false">
      <c r="A11" s="5" t="str">
        <f aca="false">IF(Paramètres!$A$13="","",Paramètres!$A$13)</f>
        <v/>
      </c>
      <c r="B11" s="13" t="str">
        <f aca="false">IF($A11="","",SUMIFS(Saisie!$L$6:$L$205,Saisie!$B$6:$B$205,$A11,Saisie!$A$6:$A$205,"&gt;="&amp;IF($B$3="",0,$B$3),Saisie!$A$6:$A$205,"&lt;="&amp;IF($B$4="",2958465,$B$4)))</f>
        <v/>
      </c>
      <c r="C11" s="13" t="str">
        <f aca="false">IF($A11="","",SUMIFS(Saisie!$M$6:$M$205,Saisie!$B$6:$B$205,$A11,Saisie!$A$6:$A$205,"&gt;="&amp;IF($B$3="",0,$B$3),Saisie!$A$6:$A$205,"&lt;="&amp;IF($B$4="",2958465,$B$4)))</f>
        <v/>
      </c>
      <c r="D11" s="13" t="str">
        <f aca="false">IF($A11="","",B11+C11)</f>
        <v/>
      </c>
      <c r="E11" s="18" t="str">
        <f aca="false">IF($A11="","",IF(D11=0,"",C11/D11))</f>
        <v/>
      </c>
      <c r="F11" s="19" t="str">
        <f aca="false">IF($A11="","",COUNTIFS(Saisie!$K$6:$K$205,"&gt;=0",Saisie!$B$6:$B$205,$A11,Saisie!$A$6:$A$205,"&gt;="&amp;IF($B$3="",0,$B$3),Saisie!$A$6:$A$205,"&lt;="&amp;IF($B$4="",2958465,$B$4)))</f>
        <v/>
      </c>
      <c r="G11" s="14" t="str">
        <f aca="false">IF($A11="","",SUMIFS(Saisie!$N$6:$N$205,Saisie!$B$6:$B$205,$A11,Saisie!$A$6:$A$205,"&gt;="&amp;IF($B$3="",0,$B$3),Saisie!$A$6:$A$205,"&lt;="&amp;IF($B$4="",2958465,$B$4)))</f>
        <v/>
      </c>
      <c r="H11" s="14" t="str">
        <f aca="false">IF($A11="","",IF(D11=0,"",G11/D11))</f>
        <v/>
      </c>
    </row>
    <row r="12" customFormat="false" ht="15" hidden="false" customHeight="false" outlineLevel="0" collapsed="false">
      <c r="A12" s="5" t="str">
        <f aca="false">IF(Paramètres!$A$14="","",Paramètres!$A$14)</f>
        <v/>
      </c>
      <c r="B12" s="13" t="str">
        <f aca="false">IF($A12="","",SUMIFS(Saisie!$L$6:$L$205,Saisie!$B$6:$B$205,$A12,Saisie!$A$6:$A$205,"&gt;="&amp;IF($B$3="",0,$B$3),Saisie!$A$6:$A$205,"&lt;="&amp;IF($B$4="",2958465,$B$4)))</f>
        <v/>
      </c>
      <c r="C12" s="13" t="str">
        <f aca="false">IF($A12="","",SUMIFS(Saisie!$M$6:$M$205,Saisie!$B$6:$B$205,$A12,Saisie!$A$6:$A$205,"&gt;="&amp;IF($B$3="",0,$B$3),Saisie!$A$6:$A$205,"&lt;="&amp;IF($B$4="",2958465,$B$4)))</f>
        <v/>
      </c>
      <c r="D12" s="13" t="str">
        <f aca="false">IF($A12="","",B12+C12)</f>
        <v/>
      </c>
      <c r="E12" s="18" t="str">
        <f aca="false">IF($A12="","",IF(D12=0,"",C12/D12))</f>
        <v/>
      </c>
      <c r="F12" s="19" t="str">
        <f aca="false">IF($A12="","",COUNTIFS(Saisie!$K$6:$K$205,"&gt;=0",Saisie!$B$6:$B$205,$A12,Saisie!$A$6:$A$205,"&gt;="&amp;IF($B$3="",0,$B$3),Saisie!$A$6:$A$205,"&lt;="&amp;IF($B$4="",2958465,$B$4)))</f>
        <v/>
      </c>
      <c r="G12" s="14" t="str">
        <f aca="false">IF($A12="","",SUMIFS(Saisie!$N$6:$N$205,Saisie!$B$6:$B$205,$A12,Saisie!$A$6:$A$205,"&gt;="&amp;IF($B$3="",0,$B$3),Saisie!$A$6:$A$205,"&lt;="&amp;IF($B$4="",2958465,$B$4)))</f>
        <v/>
      </c>
      <c r="H12" s="14" t="str">
        <f aca="false">IF($A12="","",IF(D12=0,"",G12/D12))</f>
        <v/>
      </c>
    </row>
    <row r="13" customFormat="false" ht="15" hidden="false" customHeight="false" outlineLevel="0" collapsed="false">
      <c r="A13" s="5" t="str">
        <f aca="false">IF(Paramètres!$A$15="","",Paramètres!$A$15)</f>
        <v/>
      </c>
      <c r="B13" s="13" t="str">
        <f aca="false">IF($A13="","",SUMIFS(Saisie!$L$6:$L$205,Saisie!$B$6:$B$205,$A13,Saisie!$A$6:$A$205,"&gt;="&amp;IF($B$3="",0,$B$3),Saisie!$A$6:$A$205,"&lt;="&amp;IF($B$4="",2958465,$B$4)))</f>
        <v/>
      </c>
      <c r="C13" s="13" t="str">
        <f aca="false">IF($A13="","",SUMIFS(Saisie!$M$6:$M$205,Saisie!$B$6:$B$205,$A13,Saisie!$A$6:$A$205,"&gt;="&amp;IF($B$3="",0,$B$3),Saisie!$A$6:$A$205,"&lt;="&amp;IF($B$4="",2958465,$B$4)))</f>
        <v/>
      </c>
      <c r="D13" s="13" t="str">
        <f aca="false">IF($A13="","",B13+C13)</f>
        <v/>
      </c>
      <c r="E13" s="18" t="str">
        <f aca="false">IF($A13="","",IF(D13=0,"",C13/D13))</f>
        <v/>
      </c>
      <c r="F13" s="19" t="str">
        <f aca="false">IF($A13="","",COUNTIFS(Saisie!$K$6:$K$205,"&gt;=0",Saisie!$B$6:$B$205,$A13,Saisie!$A$6:$A$205,"&gt;="&amp;IF($B$3="",0,$B$3),Saisie!$A$6:$A$205,"&lt;="&amp;IF($B$4="",2958465,$B$4)))</f>
        <v/>
      </c>
      <c r="G13" s="14" t="str">
        <f aca="false">IF($A13="","",SUMIFS(Saisie!$N$6:$N$205,Saisie!$B$6:$B$205,$A13,Saisie!$A$6:$A$205,"&gt;="&amp;IF($B$3="",0,$B$3),Saisie!$A$6:$A$205,"&lt;="&amp;IF($B$4="",2958465,$B$4)))</f>
        <v/>
      </c>
      <c r="H13" s="14" t="str">
        <f aca="false">IF($A13="","",IF(D13=0,"",G13/D13))</f>
        <v/>
      </c>
    </row>
    <row r="14" customFormat="false" ht="15" hidden="false" customHeight="false" outlineLevel="0" collapsed="false">
      <c r="A14" s="5" t="str">
        <f aca="false">IF(Paramètres!$A$16="","",Paramètres!$A$16)</f>
        <v/>
      </c>
      <c r="B14" s="13" t="str">
        <f aca="false">IF($A14="","",SUMIFS(Saisie!$L$6:$L$205,Saisie!$B$6:$B$205,$A14,Saisie!$A$6:$A$205,"&gt;="&amp;IF($B$3="",0,$B$3),Saisie!$A$6:$A$205,"&lt;="&amp;IF($B$4="",2958465,$B$4)))</f>
        <v/>
      </c>
      <c r="C14" s="13" t="str">
        <f aca="false">IF($A14="","",SUMIFS(Saisie!$M$6:$M$205,Saisie!$B$6:$B$205,$A14,Saisie!$A$6:$A$205,"&gt;="&amp;IF($B$3="",0,$B$3),Saisie!$A$6:$A$205,"&lt;="&amp;IF($B$4="",2958465,$B$4)))</f>
        <v/>
      </c>
      <c r="D14" s="13" t="str">
        <f aca="false">IF($A14="","",B14+C14)</f>
        <v/>
      </c>
      <c r="E14" s="18" t="str">
        <f aca="false">IF($A14="","",IF(D14=0,"",C14/D14))</f>
        <v/>
      </c>
      <c r="F14" s="19" t="str">
        <f aca="false">IF($A14="","",COUNTIFS(Saisie!$K$6:$K$205,"&gt;=0",Saisie!$B$6:$B$205,$A14,Saisie!$A$6:$A$205,"&gt;="&amp;IF($B$3="",0,$B$3),Saisie!$A$6:$A$205,"&lt;="&amp;IF($B$4="",2958465,$B$4)))</f>
        <v/>
      </c>
      <c r="G14" s="14" t="str">
        <f aca="false">IF($A14="","",SUMIFS(Saisie!$N$6:$N$205,Saisie!$B$6:$B$205,$A14,Saisie!$A$6:$A$205,"&gt;="&amp;IF($B$3="",0,$B$3),Saisie!$A$6:$A$205,"&lt;="&amp;IF($B$4="",2958465,$B$4)))</f>
        <v/>
      </c>
      <c r="H14" s="14" t="str">
        <f aca="false">IF($A14="","",IF(D14=0,"",G14/D14))</f>
        <v/>
      </c>
    </row>
    <row r="15" customFormat="false" ht="15" hidden="false" customHeight="false" outlineLevel="0" collapsed="false">
      <c r="A15" s="5" t="str">
        <f aca="false">IF(Paramètres!$A$17="","",Paramètres!$A$17)</f>
        <v/>
      </c>
      <c r="B15" s="13" t="str">
        <f aca="false">IF($A15="","",SUMIFS(Saisie!$L$6:$L$205,Saisie!$B$6:$B$205,$A15,Saisie!$A$6:$A$205,"&gt;="&amp;IF($B$3="",0,$B$3),Saisie!$A$6:$A$205,"&lt;="&amp;IF($B$4="",2958465,$B$4)))</f>
        <v/>
      </c>
      <c r="C15" s="13" t="str">
        <f aca="false">IF($A15="","",SUMIFS(Saisie!$M$6:$M$205,Saisie!$B$6:$B$205,$A15,Saisie!$A$6:$A$205,"&gt;="&amp;IF($B$3="",0,$B$3),Saisie!$A$6:$A$205,"&lt;="&amp;IF($B$4="",2958465,$B$4)))</f>
        <v/>
      </c>
      <c r="D15" s="13" t="str">
        <f aca="false">IF($A15="","",B15+C15)</f>
        <v/>
      </c>
      <c r="E15" s="18" t="str">
        <f aca="false">IF($A15="","",IF(D15=0,"",C15/D15))</f>
        <v/>
      </c>
      <c r="F15" s="19" t="str">
        <f aca="false">IF($A15="","",COUNTIFS(Saisie!$K$6:$K$205,"&gt;=0",Saisie!$B$6:$B$205,$A15,Saisie!$A$6:$A$205,"&gt;="&amp;IF($B$3="",0,$B$3),Saisie!$A$6:$A$205,"&lt;="&amp;IF($B$4="",2958465,$B$4)))</f>
        <v/>
      </c>
      <c r="G15" s="14" t="str">
        <f aca="false">IF($A15="","",SUMIFS(Saisie!$N$6:$N$205,Saisie!$B$6:$B$205,$A15,Saisie!$A$6:$A$205,"&gt;="&amp;IF($B$3="",0,$B$3),Saisie!$A$6:$A$205,"&lt;="&amp;IF($B$4="",2958465,$B$4)))</f>
        <v/>
      </c>
      <c r="H15" s="14" t="str">
        <f aca="false">IF($A15="","",IF(D15=0,"",G15/D15))</f>
        <v/>
      </c>
    </row>
    <row r="16" customFormat="false" ht="15" hidden="false" customHeight="false" outlineLevel="0" collapsed="false">
      <c r="A16" s="5" t="str">
        <f aca="false">IF(Paramètres!$A$18="","",Paramètres!$A$18)</f>
        <v/>
      </c>
      <c r="B16" s="13" t="str">
        <f aca="false">IF($A16="","",SUMIFS(Saisie!$L$6:$L$205,Saisie!$B$6:$B$205,$A16,Saisie!$A$6:$A$205,"&gt;="&amp;IF($B$3="",0,$B$3),Saisie!$A$6:$A$205,"&lt;="&amp;IF($B$4="",2958465,$B$4)))</f>
        <v/>
      </c>
      <c r="C16" s="13" t="str">
        <f aca="false">IF($A16="","",SUMIFS(Saisie!$M$6:$M$205,Saisie!$B$6:$B$205,$A16,Saisie!$A$6:$A$205,"&gt;="&amp;IF($B$3="",0,$B$3),Saisie!$A$6:$A$205,"&lt;="&amp;IF($B$4="",2958465,$B$4)))</f>
        <v/>
      </c>
      <c r="D16" s="13" t="str">
        <f aca="false">IF($A16="","",B16+C16)</f>
        <v/>
      </c>
      <c r="E16" s="18" t="str">
        <f aca="false">IF($A16="","",IF(D16=0,"",C16/D16))</f>
        <v/>
      </c>
      <c r="F16" s="19" t="str">
        <f aca="false">IF($A16="","",COUNTIFS(Saisie!$K$6:$K$205,"&gt;=0",Saisie!$B$6:$B$205,$A16,Saisie!$A$6:$A$205,"&gt;="&amp;IF($B$3="",0,$B$3),Saisie!$A$6:$A$205,"&lt;="&amp;IF($B$4="",2958465,$B$4)))</f>
        <v/>
      </c>
      <c r="G16" s="14" t="str">
        <f aca="false">IF($A16="","",SUMIFS(Saisie!$N$6:$N$205,Saisie!$B$6:$B$205,$A16,Saisie!$A$6:$A$205,"&gt;="&amp;IF($B$3="",0,$B$3),Saisie!$A$6:$A$205,"&lt;="&amp;IF($B$4="",2958465,$B$4)))</f>
        <v/>
      </c>
      <c r="H16" s="14" t="str">
        <f aca="false">IF($A16="","",IF(D16=0,"",G16/D16))</f>
        <v/>
      </c>
    </row>
    <row r="17" customFormat="false" ht="15" hidden="false" customHeight="false" outlineLevel="0" collapsed="false">
      <c r="A17" s="5" t="str">
        <f aca="false">IF(Paramètres!$A$19="","",Paramètres!$A$19)</f>
        <v/>
      </c>
      <c r="B17" s="13" t="str">
        <f aca="false">IF($A17="","",SUMIFS(Saisie!$L$6:$L$205,Saisie!$B$6:$B$205,$A17,Saisie!$A$6:$A$205,"&gt;="&amp;IF($B$3="",0,$B$3),Saisie!$A$6:$A$205,"&lt;="&amp;IF($B$4="",2958465,$B$4)))</f>
        <v/>
      </c>
      <c r="C17" s="13" t="str">
        <f aca="false">IF($A17="","",SUMIFS(Saisie!$M$6:$M$205,Saisie!$B$6:$B$205,$A17,Saisie!$A$6:$A$205,"&gt;="&amp;IF($B$3="",0,$B$3),Saisie!$A$6:$A$205,"&lt;="&amp;IF($B$4="",2958465,$B$4)))</f>
        <v/>
      </c>
      <c r="D17" s="13" t="str">
        <f aca="false">IF($A17="","",B17+C17)</f>
        <v/>
      </c>
      <c r="E17" s="18" t="str">
        <f aca="false">IF($A17="","",IF(D17=0,"",C17/D17))</f>
        <v/>
      </c>
      <c r="F17" s="19" t="str">
        <f aca="false">IF($A17="","",COUNTIFS(Saisie!$K$6:$K$205,"&gt;=0",Saisie!$B$6:$B$205,$A17,Saisie!$A$6:$A$205,"&gt;="&amp;IF($B$3="",0,$B$3),Saisie!$A$6:$A$205,"&lt;="&amp;IF($B$4="",2958465,$B$4)))</f>
        <v/>
      </c>
      <c r="G17" s="14" t="str">
        <f aca="false">IF($A17="","",SUMIFS(Saisie!$N$6:$N$205,Saisie!$B$6:$B$205,$A17,Saisie!$A$6:$A$205,"&gt;="&amp;IF($B$3="",0,$B$3),Saisie!$A$6:$A$205,"&lt;="&amp;IF($B$4="",2958465,$B$4)))</f>
        <v/>
      </c>
      <c r="H17" s="14" t="str">
        <f aca="false">IF($A17="","",IF(D17=0,"",G17/D17))</f>
        <v/>
      </c>
    </row>
    <row r="18" customFormat="false" ht="15" hidden="false" customHeight="false" outlineLevel="0" collapsed="false">
      <c r="A18" s="5" t="str">
        <f aca="false">IF(Paramètres!$A$20="","",Paramètres!$A$20)</f>
        <v/>
      </c>
      <c r="B18" s="13" t="str">
        <f aca="false">IF($A18="","",SUMIFS(Saisie!$L$6:$L$205,Saisie!$B$6:$B$205,$A18,Saisie!$A$6:$A$205,"&gt;="&amp;IF($B$3="",0,$B$3),Saisie!$A$6:$A$205,"&lt;="&amp;IF($B$4="",2958465,$B$4)))</f>
        <v/>
      </c>
      <c r="C18" s="13" t="str">
        <f aca="false">IF($A18="","",SUMIFS(Saisie!$M$6:$M$205,Saisie!$B$6:$B$205,$A18,Saisie!$A$6:$A$205,"&gt;="&amp;IF($B$3="",0,$B$3),Saisie!$A$6:$A$205,"&lt;="&amp;IF($B$4="",2958465,$B$4)))</f>
        <v/>
      </c>
      <c r="D18" s="13" t="str">
        <f aca="false">IF($A18="","",B18+C18)</f>
        <v/>
      </c>
      <c r="E18" s="18" t="str">
        <f aca="false">IF($A18="","",IF(D18=0,"",C18/D18))</f>
        <v/>
      </c>
      <c r="F18" s="19" t="str">
        <f aca="false">IF($A18="","",COUNTIFS(Saisie!$K$6:$K$205,"&gt;=0",Saisie!$B$6:$B$205,$A18,Saisie!$A$6:$A$205,"&gt;="&amp;IF($B$3="",0,$B$3),Saisie!$A$6:$A$205,"&lt;="&amp;IF($B$4="",2958465,$B$4)))</f>
        <v/>
      </c>
      <c r="G18" s="14" t="str">
        <f aca="false">IF($A18="","",SUMIFS(Saisie!$N$6:$N$205,Saisie!$B$6:$B$205,$A18,Saisie!$A$6:$A$205,"&gt;="&amp;IF($B$3="",0,$B$3),Saisie!$A$6:$A$205,"&lt;="&amp;IF($B$4="",2958465,$B$4)))</f>
        <v/>
      </c>
      <c r="H18" s="14" t="str">
        <f aca="false">IF($A18="","",IF(D18=0,"",G18/D18))</f>
        <v/>
      </c>
    </row>
    <row r="19" customFormat="false" ht="15" hidden="false" customHeight="false" outlineLevel="0" collapsed="false">
      <c r="A19" s="5" t="str">
        <f aca="false">IF(Paramètres!$A$21="","",Paramètres!$A$21)</f>
        <v/>
      </c>
      <c r="B19" s="13" t="str">
        <f aca="false">IF($A19="","",SUMIFS(Saisie!$L$6:$L$205,Saisie!$B$6:$B$205,$A19,Saisie!$A$6:$A$205,"&gt;="&amp;IF($B$3="",0,$B$3),Saisie!$A$6:$A$205,"&lt;="&amp;IF($B$4="",2958465,$B$4)))</f>
        <v/>
      </c>
      <c r="C19" s="13" t="str">
        <f aca="false">IF($A19="","",SUMIFS(Saisie!$M$6:$M$205,Saisie!$B$6:$B$205,$A19,Saisie!$A$6:$A$205,"&gt;="&amp;IF($B$3="",0,$B$3),Saisie!$A$6:$A$205,"&lt;="&amp;IF($B$4="",2958465,$B$4)))</f>
        <v/>
      </c>
      <c r="D19" s="13" t="str">
        <f aca="false">IF($A19="","",B19+C19)</f>
        <v/>
      </c>
      <c r="E19" s="18" t="str">
        <f aca="false">IF($A19="","",IF(D19=0,"",C19/D19))</f>
        <v/>
      </c>
      <c r="F19" s="19" t="str">
        <f aca="false">IF($A19="","",COUNTIFS(Saisie!$K$6:$K$205,"&gt;=0",Saisie!$B$6:$B$205,$A19,Saisie!$A$6:$A$205,"&gt;="&amp;IF($B$3="",0,$B$3),Saisie!$A$6:$A$205,"&lt;="&amp;IF($B$4="",2958465,$B$4)))</f>
        <v/>
      </c>
      <c r="G19" s="14" t="str">
        <f aca="false">IF($A19="","",SUMIFS(Saisie!$N$6:$N$205,Saisie!$B$6:$B$205,$A19,Saisie!$A$6:$A$205,"&gt;="&amp;IF($B$3="",0,$B$3),Saisie!$A$6:$A$205,"&lt;="&amp;IF($B$4="",2958465,$B$4)))</f>
        <v/>
      </c>
      <c r="H19" s="14" t="str">
        <f aca="false">IF($A19="","",IF(D19=0,"",G19/D19))</f>
        <v/>
      </c>
    </row>
    <row r="20" customFormat="false" ht="15" hidden="false" customHeight="false" outlineLevel="0" collapsed="false">
      <c r="A20" s="5" t="str">
        <f aca="false">IF(Paramètres!$A$22="","",Paramètres!$A$22)</f>
        <v/>
      </c>
      <c r="B20" s="13" t="str">
        <f aca="false">IF($A20="","",SUMIFS(Saisie!$L$6:$L$205,Saisie!$B$6:$B$205,$A20,Saisie!$A$6:$A$205,"&gt;="&amp;IF($B$3="",0,$B$3),Saisie!$A$6:$A$205,"&lt;="&amp;IF($B$4="",2958465,$B$4)))</f>
        <v/>
      </c>
      <c r="C20" s="13" t="str">
        <f aca="false">IF($A20="","",SUMIFS(Saisie!$M$6:$M$205,Saisie!$B$6:$B$205,$A20,Saisie!$A$6:$A$205,"&gt;="&amp;IF($B$3="",0,$B$3),Saisie!$A$6:$A$205,"&lt;="&amp;IF($B$4="",2958465,$B$4)))</f>
        <v/>
      </c>
      <c r="D20" s="13" t="str">
        <f aca="false">IF($A20="","",B20+C20)</f>
        <v/>
      </c>
      <c r="E20" s="18" t="str">
        <f aca="false">IF($A20="","",IF(D20=0,"",C20/D20))</f>
        <v/>
      </c>
      <c r="F20" s="19" t="str">
        <f aca="false">IF($A20="","",COUNTIFS(Saisie!$K$6:$K$205,"&gt;=0",Saisie!$B$6:$B$205,$A20,Saisie!$A$6:$A$205,"&gt;="&amp;IF($B$3="",0,$B$3),Saisie!$A$6:$A$205,"&lt;="&amp;IF($B$4="",2958465,$B$4)))</f>
        <v/>
      </c>
      <c r="G20" s="14" t="str">
        <f aca="false">IF($A20="","",SUMIFS(Saisie!$N$6:$N$205,Saisie!$B$6:$B$205,$A20,Saisie!$A$6:$A$205,"&gt;="&amp;IF($B$3="",0,$B$3),Saisie!$A$6:$A$205,"&lt;="&amp;IF($B$4="",2958465,$B$4)))</f>
        <v/>
      </c>
      <c r="H20" s="14" t="str">
        <f aca="false">IF($A20="","",IF(D20=0,"",G20/D20))</f>
        <v/>
      </c>
    </row>
    <row r="21" customFormat="false" ht="15" hidden="false" customHeight="false" outlineLevel="0" collapsed="false">
      <c r="A21" s="5" t="str">
        <f aca="false">IF(Paramètres!$A$23="","",Paramètres!$A$23)</f>
        <v/>
      </c>
      <c r="B21" s="13" t="str">
        <f aca="false">IF($A21="","",SUMIFS(Saisie!$L$6:$L$205,Saisie!$B$6:$B$205,$A21,Saisie!$A$6:$A$205,"&gt;="&amp;IF($B$3="",0,$B$3),Saisie!$A$6:$A$205,"&lt;="&amp;IF($B$4="",2958465,$B$4)))</f>
        <v/>
      </c>
      <c r="C21" s="13" t="str">
        <f aca="false">IF($A21="","",SUMIFS(Saisie!$M$6:$M$205,Saisie!$B$6:$B$205,$A21,Saisie!$A$6:$A$205,"&gt;="&amp;IF($B$3="",0,$B$3),Saisie!$A$6:$A$205,"&lt;="&amp;IF($B$4="",2958465,$B$4)))</f>
        <v/>
      </c>
      <c r="D21" s="13" t="str">
        <f aca="false">IF($A21="","",B21+C21)</f>
        <v/>
      </c>
      <c r="E21" s="18" t="str">
        <f aca="false">IF($A21="","",IF(D21=0,"",C21/D21))</f>
        <v/>
      </c>
      <c r="F21" s="19" t="str">
        <f aca="false">IF($A21="","",COUNTIFS(Saisie!$K$6:$K$205,"&gt;=0",Saisie!$B$6:$B$205,$A21,Saisie!$A$6:$A$205,"&gt;="&amp;IF($B$3="",0,$B$3),Saisie!$A$6:$A$205,"&lt;="&amp;IF($B$4="",2958465,$B$4)))</f>
        <v/>
      </c>
      <c r="G21" s="14" t="str">
        <f aca="false">IF($A21="","",SUMIFS(Saisie!$N$6:$N$205,Saisie!$B$6:$B$205,$A21,Saisie!$A$6:$A$205,"&gt;="&amp;IF($B$3="",0,$B$3),Saisie!$A$6:$A$205,"&lt;="&amp;IF($B$4="",2958465,$B$4)))</f>
        <v/>
      </c>
      <c r="H21" s="14" t="str">
        <f aca="false">IF($A21="","",IF(D21=0,"",G21/D21))</f>
        <v/>
      </c>
    </row>
    <row r="22" customFormat="false" ht="15" hidden="false" customHeight="false" outlineLevel="0" collapsed="false">
      <c r="A22" s="5" t="str">
        <f aca="false">IF(Paramètres!$A$24="","",Paramètres!$A$24)</f>
        <v/>
      </c>
      <c r="B22" s="13" t="str">
        <f aca="false">IF($A22="","",SUMIFS(Saisie!$L$6:$L$205,Saisie!$B$6:$B$205,$A22,Saisie!$A$6:$A$205,"&gt;="&amp;IF($B$3="",0,$B$3),Saisie!$A$6:$A$205,"&lt;="&amp;IF($B$4="",2958465,$B$4)))</f>
        <v/>
      </c>
      <c r="C22" s="13" t="str">
        <f aca="false">IF($A22="","",SUMIFS(Saisie!$M$6:$M$205,Saisie!$B$6:$B$205,$A22,Saisie!$A$6:$A$205,"&gt;="&amp;IF($B$3="",0,$B$3),Saisie!$A$6:$A$205,"&lt;="&amp;IF($B$4="",2958465,$B$4)))</f>
        <v/>
      </c>
      <c r="D22" s="13" t="str">
        <f aca="false">IF($A22="","",B22+C22)</f>
        <v/>
      </c>
      <c r="E22" s="18" t="str">
        <f aca="false">IF($A22="","",IF(D22=0,"",C22/D22))</f>
        <v/>
      </c>
      <c r="F22" s="19" t="str">
        <f aca="false">IF($A22="","",COUNTIFS(Saisie!$K$6:$K$205,"&gt;=0",Saisie!$B$6:$B$205,$A22,Saisie!$A$6:$A$205,"&gt;="&amp;IF($B$3="",0,$B$3),Saisie!$A$6:$A$205,"&lt;="&amp;IF($B$4="",2958465,$B$4)))</f>
        <v/>
      </c>
      <c r="G22" s="14" t="str">
        <f aca="false">IF($A22="","",SUMIFS(Saisie!$N$6:$N$205,Saisie!$B$6:$B$205,$A22,Saisie!$A$6:$A$205,"&gt;="&amp;IF($B$3="",0,$B$3),Saisie!$A$6:$A$205,"&lt;="&amp;IF($B$4="",2958465,$B$4)))</f>
        <v/>
      </c>
      <c r="H22" s="14" t="str">
        <f aca="false">IF($A22="","",IF(D22=0,"",G22/D22))</f>
        <v/>
      </c>
    </row>
    <row r="23" customFormat="false" ht="15" hidden="false" customHeight="false" outlineLevel="0" collapsed="false">
      <c r="A23" s="5" t="str">
        <f aca="false">IF(Paramètres!$A$25="","",Paramètres!$A$25)</f>
        <v/>
      </c>
      <c r="B23" s="13" t="str">
        <f aca="false">IF($A23="","",SUMIFS(Saisie!$L$6:$L$205,Saisie!$B$6:$B$205,$A23,Saisie!$A$6:$A$205,"&gt;="&amp;IF($B$3="",0,$B$3),Saisie!$A$6:$A$205,"&lt;="&amp;IF($B$4="",2958465,$B$4)))</f>
        <v/>
      </c>
      <c r="C23" s="13" t="str">
        <f aca="false">IF($A23="","",SUMIFS(Saisie!$M$6:$M$205,Saisie!$B$6:$B$205,$A23,Saisie!$A$6:$A$205,"&gt;="&amp;IF($B$3="",0,$B$3),Saisie!$A$6:$A$205,"&lt;="&amp;IF($B$4="",2958465,$B$4)))</f>
        <v/>
      </c>
      <c r="D23" s="13" t="str">
        <f aca="false">IF($A23="","",B23+C23)</f>
        <v/>
      </c>
      <c r="E23" s="18" t="str">
        <f aca="false">IF($A23="","",IF(D23=0,"",C23/D23))</f>
        <v/>
      </c>
      <c r="F23" s="19" t="str">
        <f aca="false">IF($A23="","",COUNTIFS(Saisie!$K$6:$K$205,"&gt;=0",Saisie!$B$6:$B$205,$A23,Saisie!$A$6:$A$205,"&gt;="&amp;IF($B$3="",0,$B$3),Saisie!$A$6:$A$205,"&lt;="&amp;IF($B$4="",2958465,$B$4)))</f>
        <v/>
      </c>
      <c r="G23" s="14" t="str">
        <f aca="false">IF($A23="","",SUMIFS(Saisie!$N$6:$N$205,Saisie!$B$6:$B$205,$A23,Saisie!$A$6:$A$205,"&gt;="&amp;IF($B$3="",0,$B$3),Saisie!$A$6:$A$205,"&lt;="&amp;IF($B$4="",2958465,$B$4)))</f>
        <v/>
      </c>
      <c r="H23" s="14" t="str">
        <f aca="false">IF($A23="","",IF(D23=0,"",G23/D23))</f>
        <v/>
      </c>
    </row>
    <row r="24" customFormat="false" ht="15" hidden="false" customHeight="false" outlineLevel="0" collapsed="false">
      <c r="A24" s="5" t="str">
        <f aca="false">IF(Paramètres!$A$26="","",Paramètres!$A$26)</f>
        <v/>
      </c>
      <c r="B24" s="13" t="str">
        <f aca="false">IF($A24="","",SUMIFS(Saisie!$L$6:$L$205,Saisie!$B$6:$B$205,$A24,Saisie!$A$6:$A$205,"&gt;="&amp;IF($B$3="",0,$B$3),Saisie!$A$6:$A$205,"&lt;="&amp;IF($B$4="",2958465,$B$4)))</f>
        <v/>
      </c>
      <c r="C24" s="13" t="str">
        <f aca="false">IF($A24="","",SUMIFS(Saisie!$M$6:$M$205,Saisie!$B$6:$B$205,$A24,Saisie!$A$6:$A$205,"&gt;="&amp;IF($B$3="",0,$B$3),Saisie!$A$6:$A$205,"&lt;="&amp;IF($B$4="",2958465,$B$4)))</f>
        <v/>
      </c>
      <c r="D24" s="13" t="str">
        <f aca="false">IF($A24="","",B24+C24)</f>
        <v/>
      </c>
      <c r="E24" s="18" t="str">
        <f aca="false">IF($A24="","",IF(D24=0,"",C24/D24))</f>
        <v/>
      </c>
      <c r="F24" s="19" t="str">
        <f aca="false">IF($A24="","",COUNTIFS(Saisie!$K$6:$K$205,"&gt;=0",Saisie!$B$6:$B$205,$A24,Saisie!$A$6:$A$205,"&gt;="&amp;IF($B$3="",0,$B$3),Saisie!$A$6:$A$205,"&lt;="&amp;IF($B$4="",2958465,$B$4)))</f>
        <v/>
      </c>
      <c r="G24" s="14" t="str">
        <f aca="false">IF($A24="","",SUMIFS(Saisie!$N$6:$N$205,Saisie!$B$6:$B$205,$A24,Saisie!$A$6:$A$205,"&gt;="&amp;IF($B$3="",0,$B$3),Saisie!$A$6:$A$205,"&lt;="&amp;IF($B$4="",2958465,$B$4)))</f>
        <v/>
      </c>
      <c r="H24" s="14" t="str">
        <f aca="false">IF($A24="","",IF(D24=0,"",G24/D24))</f>
        <v/>
      </c>
    </row>
    <row r="25" customFormat="false" ht="15" hidden="false" customHeight="false" outlineLevel="0" collapsed="false">
      <c r="A25" s="5" t="str">
        <f aca="false">IF(Paramètres!$A$27="","",Paramètres!$A$27)</f>
        <v/>
      </c>
      <c r="B25" s="13" t="str">
        <f aca="false">IF($A25="","",SUMIFS(Saisie!$L$6:$L$205,Saisie!$B$6:$B$205,$A25,Saisie!$A$6:$A$205,"&gt;="&amp;IF($B$3="",0,$B$3),Saisie!$A$6:$A$205,"&lt;="&amp;IF($B$4="",2958465,$B$4)))</f>
        <v/>
      </c>
      <c r="C25" s="13" t="str">
        <f aca="false">IF($A25="","",SUMIFS(Saisie!$M$6:$M$205,Saisie!$B$6:$B$205,$A25,Saisie!$A$6:$A$205,"&gt;="&amp;IF($B$3="",0,$B$3),Saisie!$A$6:$A$205,"&lt;="&amp;IF($B$4="",2958465,$B$4)))</f>
        <v/>
      </c>
      <c r="D25" s="13" t="str">
        <f aca="false">IF($A25="","",B25+C25)</f>
        <v/>
      </c>
      <c r="E25" s="18" t="str">
        <f aca="false">IF($A25="","",IF(D25=0,"",C25/D25))</f>
        <v/>
      </c>
      <c r="F25" s="19" t="str">
        <f aca="false">IF($A25="","",COUNTIFS(Saisie!$K$6:$K$205,"&gt;=0",Saisie!$B$6:$B$205,$A25,Saisie!$A$6:$A$205,"&gt;="&amp;IF($B$3="",0,$B$3),Saisie!$A$6:$A$205,"&lt;="&amp;IF($B$4="",2958465,$B$4)))</f>
        <v/>
      </c>
      <c r="G25" s="14" t="str">
        <f aca="false">IF($A25="","",SUMIFS(Saisie!$N$6:$N$205,Saisie!$B$6:$B$205,$A25,Saisie!$A$6:$A$205,"&gt;="&amp;IF($B$3="",0,$B$3),Saisie!$A$6:$A$205,"&lt;="&amp;IF($B$4="",2958465,$B$4)))</f>
        <v/>
      </c>
      <c r="H25" s="14" t="str">
        <f aca="false">IF($A25="","",IF(D25=0,"",G25/D25))</f>
        <v/>
      </c>
    </row>
    <row r="26" customFormat="false" ht="15" hidden="false" customHeight="false" outlineLevel="0" collapsed="false">
      <c r="A26" s="5" t="str">
        <f aca="false">IF(Paramètres!$A$28="","",Paramètres!$A$28)</f>
        <v/>
      </c>
      <c r="B26" s="13" t="str">
        <f aca="false">IF($A26="","",SUMIFS(Saisie!$L$6:$L$205,Saisie!$B$6:$B$205,$A26,Saisie!$A$6:$A$205,"&gt;="&amp;IF($B$3="",0,$B$3),Saisie!$A$6:$A$205,"&lt;="&amp;IF($B$4="",2958465,$B$4)))</f>
        <v/>
      </c>
      <c r="C26" s="13" t="str">
        <f aca="false">IF($A26="","",SUMIFS(Saisie!$M$6:$M$205,Saisie!$B$6:$B$205,$A26,Saisie!$A$6:$A$205,"&gt;="&amp;IF($B$3="",0,$B$3),Saisie!$A$6:$A$205,"&lt;="&amp;IF($B$4="",2958465,$B$4)))</f>
        <v/>
      </c>
      <c r="D26" s="13" t="str">
        <f aca="false">IF($A26="","",B26+C26)</f>
        <v/>
      </c>
      <c r="E26" s="18" t="str">
        <f aca="false">IF($A26="","",IF(D26=0,"",C26/D26))</f>
        <v/>
      </c>
      <c r="F26" s="19" t="str">
        <f aca="false">IF($A26="","",COUNTIFS(Saisie!$K$6:$K$205,"&gt;=0",Saisie!$B$6:$B$205,$A26,Saisie!$A$6:$A$205,"&gt;="&amp;IF($B$3="",0,$B$3),Saisie!$A$6:$A$205,"&lt;="&amp;IF($B$4="",2958465,$B$4)))</f>
        <v/>
      </c>
      <c r="G26" s="14" t="str">
        <f aca="false">IF($A26="","",SUMIFS(Saisie!$N$6:$N$205,Saisie!$B$6:$B$205,$A26,Saisie!$A$6:$A$205,"&gt;="&amp;IF($B$3="",0,$B$3),Saisie!$A$6:$A$205,"&lt;="&amp;IF($B$4="",2958465,$B$4)))</f>
        <v/>
      </c>
      <c r="H26" s="14" t="str">
        <f aca="false">IF($A26="","",IF(D26=0,"",G26/D26))</f>
        <v/>
      </c>
    </row>
    <row r="27" customFormat="false" ht="15" hidden="false" customHeight="false" outlineLevel="0" collapsed="false">
      <c r="A27" s="5" t="str">
        <f aca="false">IF(Paramètres!$A$29="","",Paramètres!$A$29)</f>
        <v/>
      </c>
      <c r="B27" s="13" t="str">
        <f aca="false">IF($A27="","",SUMIFS(Saisie!$L$6:$L$205,Saisie!$B$6:$B$205,$A27,Saisie!$A$6:$A$205,"&gt;="&amp;IF($B$3="",0,$B$3),Saisie!$A$6:$A$205,"&lt;="&amp;IF($B$4="",2958465,$B$4)))</f>
        <v/>
      </c>
      <c r="C27" s="13" t="str">
        <f aca="false">IF($A27="","",SUMIFS(Saisie!$M$6:$M$205,Saisie!$B$6:$B$205,$A27,Saisie!$A$6:$A$205,"&gt;="&amp;IF($B$3="",0,$B$3),Saisie!$A$6:$A$205,"&lt;="&amp;IF($B$4="",2958465,$B$4)))</f>
        <v/>
      </c>
      <c r="D27" s="13" t="str">
        <f aca="false">IF($A27="","",B27+C27)</f>
        <v/>
      </c>
      <c r="E27" s="18" t="str">
        <f aca="false">IF($A27="","",IF(D27=0,"",C27/D27))</f>
        <v/>
      </c>
      <c r="F27" s="19" t="str">
        <f aca="false">IF($A27="","",COUNTIFS(Saisie!$K$6:$K$205,"&gt;=0",Saisie!$B$6:$B$205,$A27,Saisie!$A$6:$A$205,"&gt;="&amp;IF($B$3="",0,$B$3),Saisie!$A$6:$A$205,"&lt;="&amp;IF($B$4="",2958465,$B$4)))</f>
        <v/>
      </c>
      <c r="G27" s="14" t="str">
        <f aca="false">IF($A27="","",SUMIFS(Saisie!$N$6:$N$205,Saisie!$B$6:$B$205,$A27,Saisie!$A$6:$A$205,"&gt;="&amp;IF($B$3="",0,$B$3),Saisie!$A$6:$A$205,"&lt;="&amp;IF($B$4="",2958465,$B$4)))</f>
        <v/>
      </c>
      <c r="H27" s="14" t="str">
        <f aca="false">IF($A27="","",IF(D27=0,"",G27/D27))</f>
        <v/>
      </c>
    </row>
    <row r="28" customFormat="false" ht="15" hidden="false" customHeight="false" outlineLevel="0" collapsed="false">
      <c r="A28" s="5" t="str">
        <f aca="false">IF(Paramètres!$A$30="","",Paramètres!$A$30)</f>
        <v/>
      </c>
      <c r="B28" s="13" t="str">
        <f aca="false">IF($A28="","",SUMIFS(Saisie!$L$6:$L$205,Saisie!$B$6:$B$205,$A28,Saisie!$A$6:$A$205,"&gt;="&amp;IF($B$3="",0,$B$3),Saisie!$A$6:$A$205,"&lt;="&amp;IF($B$4="",2958465,$B$4)))</f>
        <v/>
      </c>
      <c r="C28" s="13" t="str">
        <f aca="false">IF($A28="","",SUMIFS(Saisie!$M$6:$M$205,Saisie!$B$6:$B$205,$A28,Saisie!$A$6:$A$205,"&gt;="&amp;IF($B$3="",0,$B$3),Saisie!$A$6:$A$205,"&lt;="&amp;IF($B$4="",2958465,$B$4)))</f>
        <v/>
      </c>
      <c r="D28" s="13" t="str">
        <f aca="false">IF($A28="","",B28+C28)</f>
        <v/>
      </c>
      <c r="E28" s="18" t="str">
        <f aca="false">IF($A28="","",IF(D28=0,"",C28/D28))</f>
        <v/>
      </c>
      <c r="F28" s="19" t="str">
        <f aca="false">IF($A28="","",COUNTIFS(Saisie!$K$6:$K$205,"&gt;=0",Saisie!$B$6:$B$205,$A28,Saisie!$A$6:$A$205,"&gt;="&amp;IF($B$3="",0,$B$3),Saisie!$A$6:$A$205,"&lt;="&amp;IF($B$4="",2958465,$B$4)))</f>
        <v/>
      </c>
      <c r="G28" s="14" t="str">
        <f aca="false">IF($A28="","",SUMIFS(Saisie!$N$6:$N$205,Saisie!$B$6:$B$205,$A28,Saisie!$A$6:$A$205,"&gt;="&amp;IF($B$3="",0,$B$3),Saisie!$A$6:$A$205,"&lt;="&amp;IF($B$4="",2958465,$B$4)))</f>
        <v/>
      </c>
      <c r="H28" s="14" t="str">
        <f aca="false">IF($A28="","",IF(D28=0,"",G28/D28))</f>
        <v/>
      </c>
    </row>
    <row r="29" customFormat="false" ht="15" hidden="false" customHeight="false" outlineLevel="0" collapsed="false">
      <c r="A29" s="5" t="str">
        <f aca="false">IF(Paramètres!$A$31="","",Paramètres!$A$31)</f>
        <v/>
      </c>
      <c r="B29" s="13" t="str">
        <f aca="false">IF($A29="","",SUMIFS(Saisie!$L$6:$L$205,Saisie!$B$6:$B$205,$A29,Saisie!$A$6:$A$205,"&gt;="&amp;IF($B$3="",0,$B$3),Saisie!$A$6:$A$205,"&lt;="&amp;IF($B$4="",2958465,$B$4)))</f>
        <v/>
      </c>
      <c r="C29" s="13" t="str">
        <f aca="false">IF($A29="","",SUMIFS(Saisie!$M$6:$M$205,Saisie!$B$6:$B$205,$A29,Saisie!$A$6:$A$205,"&gt;="&amp;IF($B$3="",0,$B$3),Saisie!$A$6:$A$205,"&lt;="&amp;IF($B$4="",2958465,$B$4)))</f>
        <v/>
      </c>
      <c r="D29" s="13" t="str">
        <f aca="false">IF($A29="","",B29+C29)</f>
        <v/>
      </c>
      <c r="E29" s="18" t="str">
        <f aca="false">IF($A29="","",IF(D29=0,"",C29/D29))</f>
        <v/>
      </c>
      <c r="F29" s="19" t="str">
        <f aca="false">IF($A29="","",COUNTIFS(Saisie!$K$6:$K$205,"&gt;=0",Saisie!$B$6:$B$205,$A29,Saisie!$A$6:$A$205,"&gt;="&amp;IF($B$3="",0,$B$3),Saisie!$A$6:$A$205,"&lt;="&amp;IF($B$4="",2958465,$B$4)))</f>
        <v/>
      </c>
      <c r="G29" s="14" t="str">
        <f aca="false">IF($A29="","",SUMIFS(Saisie!$N$6:$N$205,Saisie!$B$6:$B$205,$A29,Saisie!$A$6:$A$205,"&gt;="&amp;IF($B$3="",0,$B$3),Saisie!$A$6:$A$205,"&lt;="&amp;IF($B$4="",2958465,$B$4)))</f>
        <v/>
      </c>
      <c r="H29" s="14" t="str">
        <f aca="false">IF($A29="","",IF(D29=0,"",G29/D29))</f>
        <v/>
      </c>
    </row>
    <row r="30" customFormat="false" ht="15" hidden="false" customHeight="false" outlineLevel="0" collapsed="false">
      <c r="A30" s="5" t="str">
        <f aca="false">IF(Paramètres!$A$32="","",Paramètres!$A$32)</f>
        <v/>
      </c>
      <c r="B30" s="13" t="str">
        <f aca="false">IF($A30="","",SUMIFS(Saisie!$L$6:$L$205,Saisie!$B$6:$B$205,$A30,Saisie!$A$6:$A$205,"&gt;="&amp;IF($B$3="",0,$B$3),Saisie!$A$6:$A$205,"&lt;="&amp;IF($B$4="",2958465,$B$4)))</f>
        <v/>
      </c>
      <c r="C30" s="13" t="str">
        <f aca="false">IF($A30="","",SUMIFS(Saisie!$M$6:$M$205,Saisie!$B$6:$B$205,$A30,Saisie!$A$6:$A$205,"&gt;="&amp;IF($B$3="",0,$B$3),Saisie!$A$6:$A$205,"&lt;="&amp;IF($B$4="",2958465,$B$4)))</f>
        <v/>
      </c>
      <c r="D30" s="13" t="str">
        <f aca="false">IF($A30="","",B30+C30)</f>
        <v/>
      </c>
      <c r="E30" s="18" t="str">
        <f aca="false">IF($A30="","",IF(D30=0,"",C30/D30))</f>
        <v/>
      </c>
      <c r="F30" s="19" t="str">
        <f aca="false">IF($A30="","",COUNTIFS(Saisie!$K$6:$K$205,"&gt;=0",Saisie!$B$6:$B$205,$A30,Saisie!$A$6:$A$205,"&gt;="&amp;IF($B$3="",0,$B$3),Saisie!$A$6:$A$205,"&lt;="&amp;IF($B$4="",2958465,$B$4)))</f>
        <v/>
      </c>
      <c r="G30" s="14" t="str">
        <f aca="false">IF($A30="","",SUMIFS(Saisie!$N$6:$N$205,Saisie!$B$6:$B$205,$A30,Saisie!$A$6:$A$205,"&gt;="&amp;IF($B$3="",0,$B$3),Saisie!$A$6:$A$205,"&lt;="&amp;IF($B$4="",2958465,$B$4)))</f>
        <v/>
      </c>
      <c r="H30" s="14" t="str">
        <f aca="false">IF($A30="","",IF(D30=0,"",G30/D30))</f>
        <v/>
      </c>
    </row>
    <row r="31" customFormat="false" ht="15" hidden="false" customHeight="false" outlineLevel="0" collapsed="false">
      <c r="A31" s="5" t="str">
        <f aca="false">IF(Paramètres!$A$33="","",Paramètres!$A$33)</f>
        <v/>
      </c>
      <c r="B31" s="13" t="str">
        <f aca="false">IF($A31="","",SUMIFS(Saisie!$L$6:$L$205,Saisie!$B$6:$B$205,$A31,Saisie!$A$6:$A$205,"&gt;="&amp;IF($B$3="",0,$B$3),Saisie!$A$6:$A$205,"&lt;="&amp;IF($B$4="",2958465,$B$4)))</f>
        <v/>
      </c>
      <c r="C31" s="13" t="str">
        <f aca="false">IF($A31="","",SUMIFS(Saisie!$M$6:$M$205,Saisie!$B$6:$B$205,$A31,Saisie!$A$6:$A$205,"&gt;="&amp;IF($B$3="",0,$B$3),Saisie!$A$6:$A$205,"&lt;="&amp;IF($B$4="",2958465,$B$4)))</f>
        <v/>
      </c>
      <c r="D31" s="13" t="str">
        <f aca="false">IF($A31="","",B31+C31)</f>
        <v/>
      </c>
      <c r="E31" s="18" t="str">
        <f aca="false">IF($A31="","",IF(D31=0,"",C31/D31))</f>
        <v/>
      </c>
      <c r="F31" s="19" t="str">
        <f aca="false">IF($A31="","",COUNTIFS(Saisie!$K$6:$K$205,"&gt;=0",Saisie!$B$6:$B$205,$A31,Saisie!$A$6:$A$205,"&gt;="&amp;IF($B$3="",0,$B$3),Saisie!$A$6:$A$205,"&lt;="&amp;IF($B$4="",2958465,$B$4)))</f>
        <v/>
      </c>
      <c r="G31" s="14" t="str">
        <f aca="false">IF($A31="","",SUMIFS(Saisie!$N$6:$N$205,Saisie!$B$6:$B$205,$A31,Saisie!$A$6:$A$205,"&gt;="&amp;IF($B$3="",0,$B$3),Saisie!$A$6:$A$205,"&lt;="&amp;IF($B$4="",2958465,$B$4)))</f>
        <v/>
      </c>
      <c r="H31" s="14" t="str">
        <f aca="false">IF($A31="","",IF(D31=0,"",G31/D31))</f>
        <v/>
      </c>
    </row>
    <row r="32" customFormat="false" ht="15" hidden="false" customHeight="false" outlineLevel="0" collapsed="false">
      <c r="A32" s="5" t="str">
        <f aca="false">IF(Paramètres!$A$34="","",Paramètres!$A$34)</f>
        <v/>
      </c>
      <c r="B32" s="13" t="str">
        <f aca="false">IF($A32="","",SUMIFS(Saisie!$L$6:$L$205,Saisie!$B$6:$B$205,$A32,Saisie!$A$6:$A$205,"&gt;="&amp;IF($B$3="",0,$B$3),Saisie!$A$6:$A$205,"&lt;="&amp;IF($B$4="",2958465,$B$4)))</f>
        <v/>
      </c>
      <c r="C32" s="13" t="str">
        <f aca="false">IF($A32="","",SUMIFS(Saisie!$M$6:$M$205,Saisie!$B$6:$B$205,$A32,Saisie!$A$6:$A$205,"&gt;="&amp;IF($B$3="",0,$B$3),Saisie!$A$6:$A$205,"&lt;="&amp;IF($B$4="",2958465,$B$4)))</f>
        <v/>
      </c>
      <c r="D32" s="13" t="str">
        <f aca="false">IF($A32="","",B32+C32)</f>
        <v/>
      </c>
      <c r="E32" s="18" t="str">
        <f aca="false">IF($A32="","",IF(D32=0,"",C32/D32))</f>
        <v/>
      </c>
      <c r="F32" s="19" t="str">
        <f aca="false">IF($A32="","",COUNTIFS(Saisie!$K$6:$K$205,"&gt;=0",Saisie!$B$6:$B$205,$A32,Saisie!$A$6:$A$205,"&gt;="&amp;IF($B$3="",0,$B$3),Saisie!$A$6:$A$205,"&lt;="&amp;IF($B$4="",2958465,$B$4)))</f>
        <v/>
      </c>
      <c r="G32" s="14" t="str">
        <f aca="false">IF($A32="","",SUMIFS(Saisie!$N$6:$N$205,Saisie!$B$6:$B$205,$A32,Saisie!$A$6:$A$205,"&gt;="&amp;IF($B$3="",0,$B$3),Saisie!$A$6:$A$205,"&lt;="&amp;IF($B$4="",2958465,$B$4)))</f>
        <v/>
      </c>
      <c r="H32" s="14" t="str">
        <f aca="false">IF($A32="","",IF(D32=0,"",G32/D32))</f>
        <v/>
      </c>
    </row>
    <row r="33" customFormat="false" ht="15" hidden="false" customHeight="false" outlineLevel="0" collapsed="false">
      <c r="A33" s="5" t="str">
        <f aca="false">IF(Paramètres!$A$35="","",Paramètres!$A$35)</f>
        <v/>
      </c>
      <c r="B33" s="13" t="str">
        <f aca="false">IF($A33="","",SUMIFS(Saisie!$L$6:$L$205,Saisie!$B$6:$B$205,$A33,Saisie!$A$6:$A$205,"&gt;="&amp;IF($B$3="",0,$B$3),Saisie!$A$6:$A$205,"&lt;="&amp;IF($B$4="",2958465,$B$4)))</f>
        <v/>
      </c>
      <c r="C33" s="13" t="str">
        <f aca="false">IF($A33="","",SUMIFS(Saisie!$M$6:$M$205,Saisie!$B$6:$B$205,$A33,Saisie!$A$6:$A$205,"&gt;="&amp;IF($B$3="",0,$B$3),Saisie!$A$6:$A$205,"&lt;="&amp;IF($B$4="",2958465,$B$4)))</f>
        <v/>
      </c>
      <c r="D33" s="13" t="str">
        <f aca="false">IF($A33="","",B33+C33)</f>
        <v/>
      </c>
      <c r="E33" s="18" t="str">
        <f aca="false">IF($A33="","",IF(D33=0,"",C33/D33))</f>
        <v/>
      </c>
      <c r="F33" s="19" t="str">
        <f aca="false">IF($A33="","",COUNTIFS(Saisie!$K$6:$K$205,"&gt;=0",Saisie!$B$6:$B$205,$A33,Saisie!$A$6:$A$205,"&gt;="&amp;IF($B$3="",0,$B$3),Saisie!$A$6:$A$205,"&lt;="&amp;IF($B$4="",2958465,$B$4)))</f>
        <v/>
      </c>
      <c r="G33" s="14" t="str">
        <f aca="false">IF($A33="","",SUMIFS(Saisie!$N$6:$N$205,Saisie!$B$6:$B$205,$A33,Saisie!$A$6:$A$205,"&gt;="&amp;IF($B$3="",0,$B$3),Saisie!$A$6:$A$205,"&lt;="&amp;IF($B$4="",2958465,$B$4)))</f>
        <v/>
      </c>
      <c r="H33" s="14" t="str">
        <f aca="false">IF($A33="","",IF(D33=0,"",G33/D33))</f>
        <v/>
      </c>
    </row>
    <row r="34" customFormat="false" ht="15" hidden="false" customHeight="false" outlineLevel="0" collapsed="false">
      <c r="A34" s="5" t="str">
        <f aca="false">IF(Paramètres!$A$36="","",Paramètres!$A$36)</f>
        <v/>
      </c>
      <c r="B34" s="13" t="str">
        <f aca="false">IF($A34="","",SUMIFS(Saisie!$L$6:$L$205,Saisie!$B$6:$B$205,$A34,Saisie!$A$6:$A$205,"&gt;="&amp;IF($B$3="",0,$B$3),Saisie!$A$6:$A$205,"&lt;="&amp;IF($B$4="",2958465,$B$4)))</f>
        <v/>
      </c>
      <c r="C34" s="13" t="str">
        <f aca="false">IF($A34="","",SUMIFS(Saisie!$M$6:$M$205,Saisie!$B$6:$B$205,$A34,Saisie!$A$6:$A$205,"&gt;="&amp;IF($B$3="",0,$B$3),Saisie!$A$6:$A$205,"&lt;="&amp;IF($B$4="",2958465,$B$4)))</f>
        <v/>
      </c>
      <c r="D34" s="13" t="str">
        <f aca="false">IF($A34="","",B34+C34)</f>
        <v/>
      </c>
      <c r="E34" s="18" t="str">
        <f aca="false">IF($A34="","",IF(D34=0,"",C34/D34))</f>
        <v/>
      </c>
      <c r="F34" s="19" t="str">
        <f aca="false">IF($A34="","",COUNTIFS(Saisie!$K$6:$K$205,"&gt;=0",Saisie!$B$6:$B$205,$A34,Saisie!$A$6:$A$205,"&gt;="&amp;IF($B$3="",0,$B$3),Saisie!$A$6:$A$205,"&lt;="&amp;IF($B$4="",2958465,$B$4)))</f>
        <v/>
      </c>
      <c r="G34" s="14" t="str">
        <f aca="false">IF($A34="","",SUMIFS(Saisie!$N$6:$N$205,Saisie!$B$6:$B$205,$A34,Saisie!$A$6:$A$205,"&gt;="&amp;IF($B$3="",0,$B$3),Saisie!$A$6:$A$205,"&lt;="&amp;IF($B$4="",2958465,$B$4)))</f>
        <v/>
      </c>
      <c r="H34" s="14" t="str">
        <f aca="false">IF($A34="","",IF(D34=0,"",G34/D34))</f>
        <v/>
      </c>
    </row>
    <row r="35" customFormat="false" ht="15" hidden="false" customHeight="false" outlineLevel="0" collapsed="false">
      <c r="A35" s="5" t="str">
        <f aca="false">IF(Paramètres!$A$37="","",Paramètres!$A$37)</f>
        <v/>
      </c>
      <c r="B35" s="13" t="str">
        <f aca="false">IF($A35="","",SUMIFS(Saisie!$L$6:$L$205,Saisie!$B$6:$B$205,$A35,Saisie!$A$6:$A$205,"&gt;="&amp;IF($B$3="",0,$B$3),Saisie!$A$6:$A$205,"&lt;="&amp;IF($B$4="",2958465,$B$4)))</f>
        <v/>
      </c>
      <c r="C35" s="13" t="str">
        <f aca="false">IF($A35="","",SUMIFS(Saisie!$M$6:$M$205,Saisie!$B$6:$B$205,$A35,Saisie!$A$6:$A$205,"&gt;="&amp;IF($B$3="",0,$B$3),Saisie!$A$6:$A$205,"&lt;="&amp;IF($B$4="",2958465,$B$4)))</f>
        <v/>
      </c>
      <c r="D35" s="13" t="str">
        <f aca="false">IF($A35="","",B35+C35)</f>
        <v/>
      </c>
      <c r="E35" s="18" t="str">
        <f aca="false">IF($A35="","",IF(D35=0,"",C35/D35))</f>
        <v/>
      </c>
      <c r="F35" s="19" t="str">
        <f aca="false">IF($A35="","",COUNTIFS(Saisie!$K$6:$K$205,"&gt;=0",Saisie!$B$6:$B$205,$A35,Saisie!$A$6:$A$205,"&gt;="&amp;IF($B$3="",0,$B$3),Saisie!$A$6:$A$205,"&lt;="&amp;IF($B$4="",2958465,$B$4)))</f>
        <v/>
      </c>
      <c r="G35" s="14" t="str">
        <f aca="false">IF($A35="","",SUMIFS(Saisie!$N$6:$N$205,Saisie!$B$6:$B$205,$A35,Saisie!$A$6:$A$205,"&gt;="&amp;IF($B$3="",0,$B$3),Saisie!$A$6:$A$205,"&lt;="&amp;IF($B$4="",2958465,$B$4)))</f>
        <v/>
      </c>
      <c r="H35" s="14" t="str">
        <f aca="false">IF($A35="","",IF(D35=0,"",G35/D35))</f>
        <v/>
      </c>
    </row>
    <row r="36" customFormat="false" ht="15" hidden="false" customHeight="false" outlineLevel="0" collapsed="false">
      <c r="A36" s="5" t="str">
        <f aca="false">IF(Paramètres!$A$38="","",Paramètres!$A$38)</f>
        <v/>
      </c>
      <c r="B36" s="13" t="str">
        <f aca="false">IF($A36="","",SUMIFS(Saisie!$L$6:$L$205,Saisie!$B$6:$B$205,$A36,Saisie!$A$6:$A$205,"&gt;="&amp;IF($B$3="",0,$B$3),Saisie!$A$6:$A$205,"&lt;="&amp;IF($B$4="",2958465,$B$4)))</f>
        <v/>
      </c>
      <c r="C36" s="13" t="str">
        <f aca="false">IF($A36="","",SUMIFS(Saisie!$M$6:$M$205,Saisie!$B$6:$B$205,$A36,Saisie!$A$6:$A$205,"&gt;="&amp;IF($B$3="",0,$B$3),Saisie!$A$6:$A$205,"&lt;="&amp;IF($B$4="",2958465,$B$4)))</f>
        <v/>
      </c>
      <c r="D36" s="13" t="str">
        <f aca="false">IF($A36="","",B36+C36)</f>
        <v/>
      </c>
      <c r="E36" s="18" t="str">
        <f aca="false">IF($A36="","",IF(D36=0,"",C36/D36))</f>
        <v/>
      </c>
      <c r="F36" s="19" t="str">
        <f aca="false">IF($A36="","",COUNTIFS(Saisie!$K$6:$K$205,"&gt;=0",Saisie!$B$6:$B$205,$A36,Saisie!$A$6:$A$205,"&gt;="&amp;IF($B$3="",0,$B$3),Saisie!$A$6:$A$205,"&lt;="&amp;IF($B$4="",2958465,$B$4)))</f>
        <v/>
      </c>
      <c r="G36" s="14" t="str">
        <f aca="false">IF($A36="","",SUMIFS(Saisie!$N$6:$N$205,Saisie!$B$6:$B$205,$A36,Saisie!$A$6:$A$205,"&gt;="&amp;IF($B$3="",0,$B$3),Saisie!$A$6:$A$205,"&lt;="&amp;IF($B$4="",2958465,$B$4)))</f>
        <v/>
      </c>
      <c r="H36" s="14" t="str">
        <f aca="false">IF($A36="","",IF(D36=0,"",G36/D36))</f>
        <v/>
      </c>
    </row>
    <row r="37" customFormat="false" ht="15" hidden="false" customHeight="false" outlineLevel="0" collapsed="false">
      <c r="A37" s="10" t="s">
        <v>31</v>
      </c>
      <c r="B37" s="20" t="n">
        <f aca="false">SUM(B7:B36)</f>
        <v>218</v>
      </c>
      <c r="C37" s="20" t="n">
        <f aca="false">SUM(C7:C36)</f>
        <v>22</v>
      </c>
      <c r="D37" s="20" t="n">
        <f aca="false">SUM(D7:D36)</f>
        <v>240</v>
      </c>
      <c r="E37" s="21" t="n">
        <f aca="false">IF(D37=0,"",C37/D37)</f>
        <v>0.0916666666666667</v>
      </c>
      <c r="F37" s="22" t="n">
        <f aca="false">SUM(F7:F36)</f>
        <v>8</v>
      </c>
      <c r="G37" s="23" t="n">
        <f aca="false">SUM(G7:G36)</f>
        <v>7728</v>
      </c>
      <c r="H37" s="23" t="n">
        <f aca="false">IF(D37=0,"",G37/D37)</f>
        <v>32.2</v>
      </c>
    </row>
    <row r="39" customFormat="false" ht="15" hidden="false" customHeight="false" outlineLevel="0" collapsed="false">
      <c r="A39" s="17" t="s">
        <v>35</v>
      </c>
      <c r="B39" s="24" t="str">
        <f aca="false">IF(OR($B$3&lt;&gt;"",$B$4&lt;&gt;""),"Contrôle du total sans objet sur une période filtrée",IF(ROUND(D37-SUM(Saisie!$K$6:$K$205),2)=0,"Total identique à l'onglet Saisie","Écart avec la Saisie : une ligne porte un nom hors liste"))</f>
        <v>Total identique à l'onglet Saisie</v>
      </c>
      <c r="C39" s="24"/>
      <c r="D39" s="24"/>
      <c r="E39" s="24"/>
      <c r="F39" s="24"/>
      <c r="G39" s="24"/>
    </row>
    <row r="41" customFormat="false" ht="15" hidden="false" customHeight="false" outlineLevel="0" collapsed="false">
      <c r="A41" s="9" t="s">
        <v>18</v>
      </c>
    </row>
  </sheetData>
  <mergeCells count="1">
    <mergeCell ref="B39:G39"/>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8"/>
    <col collapsed="false" customWidth="true" hidden="false" outlineLevel="0" max="8" min="2" style="0" width="7"/>
    <col collapsed="false" customWidth="true" hidden="false" outlineLevel="0" max="9" min="9" style="0" width="8"/>
    <col collapsed="false" customWidth="true" hidden="false" outlineLevel="0" max="11" min="10" style="0" width="8.5"/>
  </cols>
  <sheetData>
    <row r="1" customFormat="false" ht="18.55" hidden="false" customHeight="false" outlineLevel="0" collapsed="false">
      <c r="A1" s="1" t="s">
        <v>53</v>
      </c>
    </row>
    <row r="2" customFormat="false" ht="15" hidden="false" customHeight="false" outlineLevel="0" collapsed="false">
      <c r="A2" s="6" t="s">
        <v>54</v>
      </c>
    </row>
    <row r="4" customFormat="false" ht="15" hidden="false" customHeight="false" outlineLevel="0" collapsed="false">
      <c r="A4" s="17" t="s">
        <v>22</v>
      </c>
      <c r="B4" s="3" t="s">
        <v>39</v>
      </c>
      <c r="C4" s="3"/>
      <c r="D4" s="3"/>
      <c r="E4" s="3"/>
      <c r="F4" s="3"/>
    </row>
    <row r="5" customFormat="false" ht="15" hidden="false" customHeight="false" outlineLevel="0" collapsed="false">
      <c r="A5" s="17" t="s">
        <v>21</v>
      </c>
      <c r="B5" s="25" t="n">
        <v>46398</v>
      </c>
      <c r="C5" s="25"/>
      <c r="D5" s="25"/>
      <c r="E5" s="25"/>
      <c r="F5" s="25"/>
    </row>
    <row r="7" customFormat="false" ht="30" hidden="false" customHeight="true" outlineLevel="0" collapsed="false">
      <c r="A7" s="10" t="s">
        <v>23</v>
      </c>
      <c r="B7" s="10" t="s">
        <v>24</v>
      </c>
      <c r="C7" s="10" t="s">
        <v>25</v>
      </c>
      <c r="D7" s="10" t="s">
        <v>26</v>
      </c>
      <c r="E7" s="10" t="s">
        <v>27</v>
      </c>
      <c r="F7" s="10" t="s">
        <v>28</v>
      </c>
      <c r="G7" s="10" t="s">
        <v>29</v>
      </c>
      <c r="H7" s="10" t="s">
        <v>30</v>
      </c>
      <c r="I7" s="10" t="s">
        <v>31</v>
      </c>
      <c r="J7" s="10" t="s">
        <v>32</v>
      </c>
      <c r="K7" s="10" t="s">
        <v>33</v>
      </c>
    </row>
    <row r="8" customFormat="false" ht="19.5" hidden="false" customHeight="true" outlineLevel="0" collapsed="false">
      <c r="A8" s="5" t="str">
        <f aca="false">IF(OR($B$4="",$B$5=""),"",IFERROR(INDEX(Saisie!$C$6:$C$205,MATCH($B$4&amp;"|"&amp;N($B$5)&amp;"|"&amp;1,Saisie!$S$6:$S$205,0)),""))</f>
        <v>Exemple : chantier école</v>
      </c>
      <c r="B8" s="26" t="n">
        <f aca="false">IF($A8="","",N(INDEX(Saisie!$D$6:$D$205,MATCH($B$4&amp;"|"&amp;N($B$5)&amp;"|"&amp;1,Saisie!$S$6:$S$205,0))))</f>
        <v>9</v>
      </c>
      <c r="C8" s="26" t="n">
        <f aca="false">IF($A8="","",N(INDEX(Saisie!$E$6:$E$205,MATCH($B$4&amp;"|"&amp;N($B$5)&amp;"|"&amp;1,Saisie!$S$6:$S$205,0))))</f>
        <v>9</v>
      </c>
      <c r="D8" s="26" t="n">
        <f aca="false">IF($A8="","",N(INDEX(Saisie!$F$6:$F$205,MATCH($B$4&amp;"|"&amp;N($B$5)&amp;"|"&amp;1,Saisie!$S$6:$S$205,0))))</f>
        <v>0</v>
      </c>
      <c r="E8" s="26" t="n">
        <f aca="false">IF($A8="","",N(INDEX(Saisie!$G$6:$G$205,MATCH($B$4&amp;"|"&amp;N($B$5)&amp;"|"&amp;1,Saisie!$S$6:$S$205,0))))</f>
        <v>0</v>
      </c>
      <c r="F8" s="26" t="n">
        <f aca="false">IF($A8="","",N(INDEX(Saisie!$H$6:$H$205,MATCH($B$4&amp;"|"&amp;N($B$5)&amp;"|"&amp;1,Saisie!$S$6:$S$205,0))))</f>
        <v>0</v>
      </c>
      <c r="G8" s="26" t="n">
        <f aca="false">IF($A8="","",N(INDEX(Saisie!$I$6:$I$205,MATCH($B$4&amp;"|"&amp;N($B$5)&amp;"|"&amp;1,Saisie!$S$6:$S$205,0))))</f>
        <v>0</v>
      </c>
      <c r="H8" s="26" t="n">
        <f aca="false">IF($A8="","",N(INDEX(Saisie!$J$6:$J$205,MATCH($B$4&amp;"|"&amp;N($B$5)&amp;"|"&amp;1,Saisie!$S$6:$S$205,0))))</f>
        <v>0</v>
      </c>
      <c r="I8" s="26" t="n">
        <f aca="false">IF($A8="","",N(INDEX(Saisie!$K$6:$K$205,MATCH($B$4&amp;"|"&amp;N($B$5)&amp;"|"&amp;1,Saisie!$S$6:$S$205,0))))</f>
        <v>18</v>
      </c>
      <c r="J8" s="26" t="n">
        <f aca="false">IF($A8="","",N(INDEX(Saisie!$L$6:$L$205,MATCH($B$4&amp;"|"&amp;N($B$5)&amp;"|"&amp;1,Saisie!$S$6:$S$205,0))))</f>
        <v>18</v>
      </c>
      <c r="K8" s="26" t="n">
        <f aca="false">IF($A8="","",N(INDEX(Saisie!$M$6:$M$205,MATCH($B$4&amp;"|"&amp;N($B$5)&amp;"|"&amp;1,Saisie!$S$6:$S$205,0))))</f>
        <v>0</v>
      </c>
    </row>
    <row r="9" customFormat="false" ht="19.5" hidden="false" customHeight="true" outlineLevel="0" collapsed="false">
      <c r="A9" s="5" t="str">
        <f aca="false">IF(OR($B$4="",$B$5=""),"",IFERROR(INDEX(Saisie!$C$6:$C$205,MATCH($B$4&amp;"|"&amp;N($B$5)&amp;"|"&amp;2,Saisie!$S$6:$S$205,0)),""))</f>
        <v>Exemple : chantier bureaux</v>
      </c>
      <c r="B9" s="26" t="n">
        <f aca="false">IF($A9="","",N(INDEX(Saisie!$D$6:$D$205,MATCH($B$4&amp;"|"&amp;N($B$5)&amp;"|"&amp;2,Saisie!$S$6:$S$205,0))))</f>
        <v>0</v>
      </c>
      <c r="C9" s="26" t="n">
        <f aca="false">IF($A9="","",N(INDEX(Saisie!$E$6:$E$205,MATCH($B$4&amp;"|"&amp;N($B$5)&amp;"|"&amp;2,Saisie!$S$6:$S$205,0))))</f>
        <v>0</v>
      </c>
      <c r="D9" s="26" t="n">
        <f aca="false">IF($A9="","",N(INDEX(Saisie!$F$6:$F$205,MATCH($B$4&amp;"|"&amp;N($B$5)&amp;"|"&amp;2,Saisie!$S$6:$S$205,0))))</f>
        <v>9</v>
      </c>
      <c r="E9" s="26" t="n">
        <f aca="false">IF($A9="","",N(INDEX(Saisie!$G$6:$G$205,MATCH($B$4&amp;"|"&amp;N($B$5)&amp;"|"&amp;2,Saisie!$S$6:$S$205,0))))</f>
        <v>9</v>
      </c>
      <c r="F9" s="26" t="n">
        <f aca="false">IF($A9="","",N(INDEX(Saisie!$H$6:$H$205,MATCH($B$4&amp;"|"&amp;N($B$5)&amp;"|"&amp;2,Saisie!$S$6:$S$205,0))))</f>
        <v>9</v>
      </c>
      <c r="G9" s="26" t="n">
        <f aca="false">IF($A9="","",N(INDEX(Saisie!$I$6:$I$205,MATCH($B$4&amp;"|"&amp;N($B$5)&amp;"|"&amp;2,Saisie!$S$6:$S$205,0))))</f>
        <v>0</v>
      </c>
      <c r="H9" s="26" t="n">
        <f aca="false">IF($A9="","",N(INDEX(Saisie!$J$6:$J$205,MATCH($B$4&amp;"|"&amp;N($B$5)&amp;"|"&amp;2,Saisie!$S$6:$S$205,0))))</f>
        <v>0</v>
      </c>
      <c r="I9" s="26" t="n">
        <f aca="false">IF($A9="","",N(INDEX(Saisie!$K$6:$K$205,MATCH($B$4&amp;"|"&amp;N($B$5)&amp;"|"&amp;2,Saisie!$S$6:$S$205,0))))</f>
        <v>27</v>
      </c>
      <c r="J9" s="26" t="n">
        <f aca="false">IF($A9="","",N(INDEX(Saisie!$L$6:$L$205,MATCH($B$4&amp;"|"&amp;N($B$5)&amp;"|"&amp;2,Saisie!$S$6:$S$205,0))))</f>
        <v>21</v>
      </c>
      <c r="K9" s="26" t="n">
        <f aca="false">IF($A9="","",N(INDEX(Saisie!$M$6:$M$205,MATCH($B$4&amp;"|"&amp;N($B$5)&amp;"|"&amp;2,Saisie!$S$6:$S$205,0))))</f>
        <v>6</v>
      </c>
    </row>
    <row r="10" customFormat="false" ht="19.5" hidden="false" customHeight="true" outlineLevel="0" collapsed="false">
      <c r="A10" s="5" t="str">
        <f aca="false">IF(OR($B$4="",$B$5=""),"",IFERROR(INDEX(Saisie!$C$6:$C$205,MATCH($B$4&amp;"|"&amp;N($B$5)&amp;"|"&amp;3,Saisie!$S$6:$S$205,0)),""))</f>
        <v/>
      </c>
      <c r="B10" s="26" t="str">
        <f aca="false">IF($A10="","",N(INDEX(Saisie!$D$6:$D$205,MATCH($B$4&amp;"|"&amp;N($B$5)&amp;"|"&amp;3,Saisie!$S$6:$S$205,0))))</f>
        <v/>
      </c>
      <c r="C10" s="26" t="str">
        <f aca="false">IF($A10="","",N(INDEX(Saisie!$E$6:$E$205,MATCH($B$4&amp;"|"&amp;N($B$5)&amp;"|"&amp;3,Saisie!$S$6:$S$205,0))))</f>
        <v/>
      </c>
      <c r="D10" s="26" t="str">
        <f aca="false">IF($A10="","",N(INDEX(Saisie!$F$6:$F$205,MATCH($B$4&amp;"|"&amp;N($B$5)&amp;"|"&amp;3,Saisie!$S$6:$S$205,0))))</f>
        <v/>
      </c>
      <c r="E10" s="26" t="str">
        <f aca="false">IF($A10="","",N(INDEX(Saisie!$G$6:$G$205,MATCH($B$4&amp;"|"&amp;N($B$5)&amp;"|"&amp;3,Saisie!$S$6:$S$205,0))))</f>
        <v/>
      </c>
      <c r="F10" s="26" t="str">
        <f aca="false">IF($A10="","",N(INDEX(Saisie!$H$6:$H$205,MATCH($B$4&amp;"|"&amp;N($B$5)&amp;"|"&amp;3,Saisie!$S$6:$S$205,0))))</f>
        <v/>
      </c>
      <c r="G10" s="26" t="str">
        <f aca="false">IF($A10="","",N(INDEX(Saisie!$I$6:$I$205,MATCH($B$4&amp;"|"&amp;N($B$5)&amp;"|"&amp;3,Saisie!$S$6:$S$205,0))))</f>
        <v/>
      </c>
      <c r="H10" s="26" t="str">
        <f aca="false">IF($A10="","",N(INDEX(Saisie!$J$6:$J$205,MATCH($B$4&amp;"|"&amp;N($B$5)&amp;"|"&amp;3,Saisie!$S$6:$S$205,0))))</f>
        <v/>
      </c>
      <c r="I10" s="26" t="str">
        <f aca="false">IF($A10="","",N(INDEX(Saisie!$K$6:$K$205,MATCH($B$4&amp;"|"&amp;N($B$5)&amp;"|"&amp;3,Saisie!$S$6:$S$205,0))))</f>
        <v/>
      </c>
      <c r="J10" s="26" t="str">
        <f aca="false">IF($A10="","",N(INDEX(Saisie!$L$6:$L$205,MATCH($B$4&amp;"|"&amp;N($B$5)&amp;"|"&amp;3,Saisie!$S$6:$S$205,0))))</f>
        <v/>
      </c>
      <c r="K10" s="26" t="str">
        <f aca="false">IF($A10="","",N(INDEX(Saisie!$M$6:$M$205,MATCH($B$4&amp;"|"&amp;N($B$5)&amp;"|"&amp;3,Saisie!$S$6:$S$205,0))))</f>
        <v/>
      </c>
    </row>
    <row r="11" customFormat="false" ht="19.5" hidden="false" customHeight="true" outlineLevel="0" collapsed="false">
      <c r="A11" s="5" t="str">
        <f aca="false">IF(OR($B$4="",$B$5=""),"",IFERROR(INDEX(Saisie!$C$6:$C$205,MATCH($B$4&amp;"|"&amp;N($B$5)&amp;"|"&amp;4,Saisie!$S$6:$S$205,0)),""))</f>
        <v/>
      </c>
      <c r="B11" s="26" t="str">
        <f aca="false">IF($A11="","",N(INDEX(Saisie!$D$6:$D$205,MATCH($B$4&amp;"|"&amp;N($B$5)&amp;"|"&amp;4,Saisie!$S$6:$S$205,0))))</f>
        <v/>
      </c>
      <c r="C11" s="26" t="str">
        <f aca="false">IF($A11="","",N(INDEX(Saisie!$E$6:$E$205,MATCH($B$4&amp;"|"&amp;N($B$5)&amp;"|"&amp;4,Saisie!$S$6:$S$205,0))))</f>
        <v/>
      </c>
      <c r="D11" s="26" t="str">
        <f aca="false">IF($A11="","",N(INDEX(Saisie!$F$6:$F$205,MATCH($B$4&amp;"|"&amp;N($B$5)&amp;"|"&amp;4,Saisie!$S$6:$S$205,0))))</f>
        <v/>
      </c>
      <c r="E11" s="26" t="str">
        <f aca="false">IF($A11="","",N(INDEX(Saisie!$G$6:$G$205,MATCH($B$4&amp;"|"&amp;N($B$5)&amp;"|"&amp;4,Saisie!$S$6:$S$205,0))))</f>
        <v/>
      </c>
      <c r="F11" s="26" t="str">
        <f aca="false">IF($A11="","",N(INDEX(Saisie!$H$6:$H$205,MATCH($B$4&amp;"|"&amp;N($B$5)&amp;"|"&amp;4,Saisie!$S$6:$S$205,0))))</f>
        <v/>
      </c>
      <c r="G11" s="26" t="str">
        <f aca="false">IF($A11="","",N(INDEX(Saisie!$I$6:$I$205,MATCH($B$4&amp;"|"&amp;N($B$5)&amp;"|"&amp;4,Saisie!$S$6:$S$205,0))))</f>
        <v/>
      </c>
      <c r="H11" s="26" t="str">
        <f aca="false">IF($A11="","",N(INDEX(Saisie!$J$6:$J$205,MATCH($B$4&amp;"|"&amp;N($B$5)&amp;"|"&amp;4,Saisie!$S$6:$S$205,0))))</f>
        <v/>
      </c>
      <c r="I11" s="26" t="str">
        <f aca="false">IF($A11="","",N(INDEX(Saisie!$K$6:$K$205,MATCH($B$4&amp;"|"&amp;N($B$5)&amp;"|"&amp;4,Saisie!$S$6:$S$205,0))))</f>
        <v/>
      </c>
      <c r="J11" s="26" t="str">
        <f aca="false">IF($A11="","",N(INDEX(Saisie!$L$6:$L$205,MATCH($B$4&amp;"|"&amp;N($B$5)&amp;"|"&amp;4,Saisie!$S$6:$S$205,0))))</f>
        <v/>
      </c>
      <c r="K11" s="26" t="str">
        <f aca="false">IF($A11="","",N(INDEX(Saisie!$M$6:$M$205,MATCH($B$4&amp;"|"&amp;N($B$5)&amp;"|"&amp;4,Saisie!$S$6:$S$205,0))))</f>
        <v/>
      </c>
    </row>
    <row r="12" customFormat="false" ht="19.5" hidden="false" customHeight="true" outlineLevel="0" collapsed="false">
      <c r="A12" s="5" t="str">
        <f aca="false">IF(OR($B$4="",$B$5=""),"",IFERROR(INDEX(Saisie!$C$6:$C$205,MATCH($B$4&amp;"|"&amp;N($B$5)&amp;"|"&amp;5,Saisie!$S$6:$S$205,0)),""))</f>
        <v/>
      </c>
      <c r="B12" s="26" t="str">
        <f aca="false">IF($A12="","",N(INDEX(Saisie!$D$6:$D$205,MATCH($B$4&amp;"|"&amp;N($B$5)&amp;"|"&amp;5,Saisie!$S$6:$S$205,0))))</f>
        <v/>
      </c>
      <c r="C12" s="26" t="str">
        <f aca="false">IF($A12="","",N(INDEX(Saisie!$E$6:$E$205,MATCH($B$4&amp;"|"&amp;N($B$5)&amp;"|"&amp;5,Saisie!$S$6:$S$205,0))))</f>
        <v/>
      </c>
      <c r="D12" s="26" t="str">
        <f aca="false">IF($A12="","",N(INDEX(Saisie!$F$6:$F$205,MATCH($B$4&amp;"|"&amp;N($B$5)&amp;"|"&amp;5,Saisie!$S$6:$S$205,0))))</f>
        <v/>
      </c>
      <c r="E12" s="26" t="str">
        <f aca="false">IF($A12="","",N(INDEX(Saisie!$G$6:$G$205,MATCH($B$4&amp;"|"&amp;N($B$5)&amp;"|"&amp;5,Saisie!$S$6:$S$205,0))))</f>
        <v/>
      </c>
      <c r="F12" s="26" t="str">
        <f aca="false">IF($A12="","",N(INDEX(Saisie!$H$6:$H$205,MATCH($B$4&amp;"|"&amp;N($B$5)&amp;"|"&amp;5,Saisie!$S$6:$S$205,0))))</f>
        <v/>
      </c>
      <c r="G12" s="26" t="str">
        <f aca="false">IF($A12="","",N(INDEX(Saisie!$I$6:$I$205,MATCH($B$4&amp;"|"&amp;N($B$5)&amp;"|"&amp;5,Saisie!$S$6:$S$205,0))))</f>
        <v/>
      </c>
      <c r="H12" s="26" t="str">
        <f aca="false">IF($A12="","",N(INDEX(Saisie!$J$6:$J$205,MATCH($B$4&amp;"|"&amp;N($B$5)&amp;"|"&amp;5,Saisie!$S$6:$S$205,0))))</f>
        <v/>
      </c>
      <c r="I12" s="26" t="str">
        <f aca="false">IF($A12="","",N(INDEX(Saisie!$K$6:$K$205,MATCH($B$4&amp;"|"&amp;N($B$5)&amp;"|"&amp;5,Saisie!$S$6:$S$205,0))))</f>
        <v/>
      </c>
      <c r="J12" s="26" t="str">
        <f aca="false">IF($A12="","",N(INDEX(Saisie!$L$6:$L$205,MATCH($B$4&amp;"|"&amp;N($B$5)&amp;"|"&amp;5,Saisie!$S$6:$S$205,0))))</f>
        <v/>
      </c>
      <c r="K12" s="26" t="str">
        <f aca="false">IF($A12="","",N(INDEX(Saisie!$M$6:$M$205,MATCH($B$4&amp;"|"&amp;N($B$5)&amp;"|"&amp;5,Saisie!$S$6:$S$205,0))))</f>
        <v/>
      </c>
    </row>
    <row r="13" customFormat="false" ht="19.5" hidden="false" customHeight="true" outlineLevel="0" collapsed="false">
      <c r="A13" s="5" t="str">
        <f aca="false">IF(OR($B$4="",$B$5=""),"",IFERROR(INDEX(Saisie!$C$6:$C$205,MATCH($B$4&amp;"|"&amp;N($B$5)&amp;"|"&amp;6,Saisie!$S$6:$S$205,0)),""))</f>
        <v/>
      </c>
      <c r="B13" s="26" t="str">
        <f aca="false">IF($A13="","",N(INDEX(Saisie!$D$6:$D$205,MATCH($B$4&amp;"|"&amp;N($B$5)&amp;"|"&amp;6,Saisie!$S$6:$S$205,0))))</f>
        <v/>
      </c>
      <c r="C13" s="26" t="str">
        <f aca="false">IF($A13="","",N(INDEX(Saisie!$E$6:$E$205,MATCH($B$4&amp;"|"&amp;N($B$5)&amp;"|"&amp;6,Saisie!$S$6:$S$205,0))))</f>
        <v/>
      </c>
      <c r="D13" s="26" t="str">
        <f aca="false">IF($A13="","",N(INDEX(Saisie!$F$6:$F$205,MATCH($B$4&amp;"|"&amp;N($B$5)&amp;"|"&amp;6,Saisie!$S$6:$S$205,0))))</f>
        <v/>
      </c>
      <c r="E13" s="26" t="str">
        <f aca="false">IF($A13="","",N(INDEX(Saisie!$G$6:$G$205,MATCH($B$4&amp;"|"&amp;N($B$5)&amp;"|"&amp;6,Saisie!$S$6:$S$205,0))))</f>
        <v/>
      </c>
      <c r="F13" s="26" t="str">
        <f aca="false">IF($A13="","",N(INDEX(Saisie!$H$6:$H$205,MATCH($B$4&amp;"|"&amp;N($B$5)&amp;"|"&amp;6,Saisie!$S$6:$S$205,0))))</f>
        <v/>
      </c>
      <c r="G13" s="26" t="str">
        <f aca="false">IF($A13="","",N(INDEX(Saisie!$I$6:$I$205,MATCH($B$4&amp;"|"&amp;N($B$5)&amp;"|"&amp;6,Saisie!$S$6:$S$205,0))))</f>
        <v/>
      </c>
      <c r="H13" s="26" t="str">
        <f aca="false">IF($A13="","",N(INDEX(Saisie!$J$6:$J$205,MATCH($B$4&amp;"|"&amp;N($B$5)&amp;"|"&amp;6,Saisie!$S$6:$S$205,0))))</f>
        <v/>
      </c>
      <c r="I13" s="26" t="str">
        <f aca="false">IF($A13="","",N(INDEX(Saisie!$K$6:$K$205,MATCH($B$4&amp;"|"&amp;N($B$5)&amp;"|"&amp;6,Saisie!$S$6:$S$205,0))))</f>
        <v/>
      </c>
      <c r="J13" s="26" t="str">
        <f aca="false">IF($A13="","",N(INDEX(Saisie!$L$6:$L$205,MATCH($B$4&amp;"|"&amp;N($B$5)&amp;"|"&amp;6,Saisie!$S$6:$S$205,0))))</f>
        <v/>
      </c>
      <c r="K13" s="26" t="str">
        <f aca="false">IF($A13="","",N(INDEX(Saisie!$M$6:$M$205,MATCH($B$4&amp;"|"&amp;N($B$5)&amp;"|"&amp;6,Saisie!$S$6:$S$205,0))))</f>
        <v/>
      </c>
    </row>
    <row r="14" customFormat="false" ht="19.5" hidden="false" customHeight="true" outlineLevel="0" collapsed="false">
      <c r="A14" s="5" t="str">
        <f aca="false">IF(OR($B$4="",$B$5=""),"",IFERROR(INDEX(Saisie!$C$6:$C$205,MATCH($B$4&amp;"|"&amp;N($B$5)&amp;"|"&amp;7,Saisie!$S$6:$S$205,0)),""))</f>
        <v/>
      </c>
      <c r="B14" s="26" t="str">
        <f aca="false">IF($A14="","",N(INDEX(Saisie!$D$6:$D$205,MATCH($B$4&amp;"|"&amp;N($B$5)&amp;"|"&amp;7,Saisie!$S$6:$S$205,0))))</f>
        <v/>
      </c>
      <c r="C14" s="26" t="str">
        <f aca="false">IF($A14="","",N(INDEX(Saisie!$E$6:$E$205,MATCH($B$4&amp;"|"&amp;N($B$5)&amp;"|"&amp;7,Saisie!$S$6:$S$205,0))))</f>
        <v/>
      </c>
      <c r="D14" s="26" t="str">
        <f aca="false">IF($A14="","",N(INDEX(Saisie!$F$6:$F$205,MATCH($B$4&amp;"|"&amp;N($B$5)&amp;"|"&amp;7,Saisie!$S$6:$S$205,0))))</f>
        <v/>
      </c>
      <c r="E14" s="26" t="str">
        <f aca="false">IF($A14="","",N(INDEX(Saisie!$G$6:$G$205,MATCH($B$4&amp;"|"&amp;N($B$5)&amp;"|"&amp;7,Saisie!$S$6:$S$205,0))))</f>
        <v/>
      </c>
      <c r="F14" s="26" t="str">
        <f aca="false">IF($A14="","",N(INDEX(Saisie!$H$6:$H$205,MATCH($B$4&amp;"|"&amp;N($B$5)&amp;"|"&amp;7,Saisie!$S$6:$S$205,0))))</f>
        <v/>
      </c>
      <c r="G14" s="26" t="str">
        <f aca="false">IF($A14="","",N(INDEX(Saisie!$I$6:$I$205,MATCH($B$4&amp;"|"&amp;N($B$5)&amp;"|"&amp;7,Saisie!$S$6:$S$205,0))))</f>
        <v/>
      </c>
      <c r="H14" s="26" t="str">
        <f aca="false">IF($A14="","",N(INDEX(Saisie!$J$6:$J$205,MATCH($B$4&amp;"|"&amp;N($B$5)&amp;"|"&amp;7,Saisie!$S$6:$S$205,0))))</f>
        <v/>
      </c>
      <c r="I14" s="26" t="str">
        <f aca="false">IF($A14="","",N(INDEX(Saisie!$K$6:$K$205,MATCH($B$4&amp;"|"&amp;N($B$5)&amp;"|"&amp;7,Saisie!$S$6:$S$205,0))))</f>
        <v/>
      </c>
      <c r="J14" s="26" t="str">
        <f aca="false">IF($A14="","",N(INDEX(Saisie!$L$6:$L$205,MATCH($B$4&amp;"|"&amp;N($B$5)&amp;"|"&amp;7,Saisie!$S$6:$S$205,0))))</f>
        <v/>
      </c>
      <c r="K14" s="26" t="str">
        <f aca="false">IF($A14="","",N(INDEX(Saisie!$M$6:$M$205,MATCH($B$4&amp;"|"&amp;N($B$5)&amp;"|"&amp;7,Saisie!$S$6:$S$205,0))))</f>
        <v/>
      </c>
    </row>
    <row r="15" customFormat="false" ht="19.5" hidden="false" customHeight="true" outlineLevel="0" collapsed="false">
      <c r="A15" s="5" t="str">
        <f aca="false">IF(OR($B$4="",$B$5=""),"",IFERROR(INDEX(Saisie!$C$6:$C$205,MATCH($B$4&amp;"|"&amp;N($B$5)&amp;"|"&amp;8,Saisie!$S$6:$S$205,0)),""))</f>
        <v/>
      </c>
      <c r="B15" s="26" t="str">
        <f aca="false">IF($A15="","",N(INDEX(Saisie!$D$6:$D$205,MATCH($B$4&amp;"|"&amp;N($B$5)&amp;"|"&amp;8,Saisie!$S$6:$S$205,0))))</f>
        <v/>
      </c>
      <c r="C15" s="26" t="str">
        <f aca="false">IF($A15="","",N(INDEX(Saisie!$E$6:$E$205,MATCH($B$4&amp;"|"&amp;N($B$5)&amp;"|"&amp;8,Saisie!$S$6:$S$205,0))))</f>
        <v/>
      </c>
      <c r="D15" s="26" t="str">
        <f aca="false">IF($A15="","",N(INDEX(Saisie!$F$6:$F$205,MATCH($B$4&amp;"|"&amp;N($B$5)&amp;"|"&amp;8,Saisie!$S$6:$S$205,0))))</f>
        <v/>
      </c>
      <c r="E15" s="26" t="str">
        <f aca="false">IF($A15="","",N(INDEX(Saisie!$G$6:$G$205,MATCH($B$4&amp;"|"&amp;N($B$5)&amp;"|"&amp;8,Saisie!$S$6:$S$205,0))))</f>
        <v/>
      </c>
      <c r="F15" s="26" t="str">
        <f aca="false">IF($A15="","",N(INDEX(Saisie!$H$6:$H$205,MATCH($B$4&amp;"|"&amp;N($B$5)&amp;"|"&amp;8,Saisie!$S$6:$S$205,0))))</f>
        <v/>
      </c>
      <c r="G15" s="26" t="str">
        <f aca="false">IF($A15="","",N(INDEX(Saisie!$I$6:$I$205,MATCH($B$4&amp;"|"&amp;N($B$5)&amp;"|"&amp;8,Saisie!$S$6:$S$205,0))))</f>
        <v/>
      </c>
      <c r="H15" s="26" t="str">
        <f aca="false">IF($A15="","",N(INDEX(Saisie!$J$6:$J$205,MATCH($B$4&amp;"|"&amp;N($B$5)&amp;"|"&amp;8,Saisie!$S$6:$S$205,0))))</f>
        <v/>
      </c>
      <c r="I15" s="26" t="str">
        <f aca="false">IF($A15="","",N(INDEX(Saisie!$K$6:$K$205,MATCH($B$4&amp;"|"&amp;N($B$5)&amp;"|"&amp;8,Saisie!$S$6:$S$205,0))))</f>
        <v/>
      </c>
      <c r="J15" s="26" t="str">
        <f aca="false">IF($A15="","",N(INDEX(Saisie!$L$6:$L$205,MATCH($B$4&amp;"|"&amp;N($B$5)&amp;"|"&amp;8,Saisie!$S$6:$S$205,0))))</f>
        <v/>
      </c>
      <c r="K15" s="26" t="str">
        <f aca="false">IF($A15="","",N(INDEX(Saisie!$M$6:$M$205,MATCH($B$4&amp;"|"&amp;N($B$5)&amp;"|"&amp;8,Saisie!$S$6:$S$205,0))))</f>
        <v/>
      </c>
    </row>
    <row r="16" customFormat="false" ht="15" hidden="false" customHeight="false" outlineLevel="0" collapsed="false">
      <c r="A16" s="10" t="s">
        <v>55</v>
      </c>
      <c r="B16" s="27" t="n">
        <f aca="false">SUM(B8:B15)</f>
        <v>9</v>
      </c>
      <c r="C16" s="27" t="n">
        <f aca="false">SUM(C8:C15)</f>
        <v>9</v>
      </c>
      <c r="D16" s="27" t="n">
        <f aca="false">SUM(D8:D15)</f>
        <v>9</v>
      </c>
      <c r="E16" s="27" t="n">
        <f aca="false">SUM(E8:E15)</f>
        <v>9</v>
      </c>
      <c r="F16" s="27" t="n">
        <f aca="false">SUM(F8:F15)</f>
        <v>9</v>
      </c>
      <c r="G16" s="27" t="n">
        <f aca="false">SUM(G8:G15)</f>
        <v>0</v>
      </c>
      <c r="H16" s="27" t="n">
        <f aca="false">SUM(H8:H15)</f>
        <v>0</v>
      </c>
      <c r="I16" s="27" t="n">
        <f aca="false">SUM(I8:I15)</f>
        <v>45</v>
      </c>
      <c r="J16" s="27" t="n">
        <f aca="false">SUM(J8:J15)</f>
        <v>39</v>
      </c>
      <c r="K16" s="27" t="n">
        <f aca="false">SUM(K8:K15)</f>
        <v>6</v>
      </c>
    </row>
    <row r="18" customFormat="false" ht="48" hidden="false" customHeight="true" outlineLevel="0" collapsed="false">
      <c r="A18" s="28" t="s">
        <v>56</v>
      </c>
      <c r="B18" s="29"/>
      <c r="C18" s="29"/>
      <c r="D18" s="29"/>
      <c r="E18" s="29"/>
      <c r="F18" s="29"/>
      <c r="G18" s="29"/>
      <c r="H18" s="29"/>
      <c r="I18" s="29"/>
      <c r="J18" s="29"/>
      <c r="K18" s="29"/>
    </row>
    <row r="20" customFormat="false" ht="48" hidden="false" customHeight="true" outlineLevel="0" collapsed="false">
      <c r="A20" s="17" t="s">
        <v>57</v>
      </c>
      <c r="B20" s="29"/>
      <c r="C20" s="29"/>
      <c r="D20" s="29"/>
      <c r="E20" s="29"/>
      <c r="F20" s="17" t="s">
        <v>58</v>
      </c>
      <c r="G20" s="17"/>
      <c r="H20" s="17"/>
      <c r="I20" s="29"/>
      <c r="J20" s="29"/>
      <c r="K20" s="29"/>
    </row>
    <row r="21" customFormat="false" ht="15" hidden="false" customHeight="false" outlineLevel="0" collapsed="false">
      <c r="A21" s="17" t="s">
        <v>59</v>
      </c>
      <c r="B21" s="29"/>
      <c r="C21" s="29"/>
      <c r="D21" s="29"/>
      <c r="E21" s="29"/>
      <c r="F21" s="17" t="s">
        <v>59</v>
      </c>
      <c r="G21" s="17"/>
      <c r="H21" s="17"/>
      <c r="I21" s="29"/>
      <c r="J21" s="29"/>
      <c r="K21" s="29"/>
    </row>
    <row r="23" customFormat="false" ht="25.5" hidden="false" customHeight="true" outlineLevel="0" collapsed="false">
      <c r="A23" s="30" t="s">
        <v>60</v>
      </c>
      <c r="B23" s="30"/>
      <c r="C23" s="30"/>
      <c r="D23" s="30"/>
      <c r="E23" s="30"/>
      <c r="F23" s="30"/>
      <c r="G23" s="30"/>
      <c r="H23" s="30"/>
      <c r="I23" s="30"/>
      <c r="J23" s="30"/>
      <c r="K23" s="30"/>
    </row>
    <row r="25" customFormat="false" ht="15" hidden="false" customHeight="false" outlineLevel="0" collapsed="false">
      <c r="A25" s="9" t="s">
        <v>18</v>
      </c>
    </row>
  </sheetData>
  <mergeCells count="10">
    <mergeCell ref="B4:F4"/>
    <mergeCell ref="B5:F5"/>
    <mergeCell ref="B18:K18"/>
    <mergeCell ref="B20:E20"/>
    <mergeCell ref="F20:H20"/>
    <mergeCell ref="I20:K20"/>
    <mergeCell ref="B21:E21"/>
    <mergeCell ref="F21:H21"/>
    <mergeCell ref="I21:K21"/>
    <mergeCell ref="A23:K23"/>
  </mergeCells>
  <dataValidations count="1">
    <dataValidation allowBlank="true" errorStyle="stop" operator="between" showDropDown="false" showErrorMessage="false" showInputMessage="false" sqref="B4" type="list">
      <formula1>Paramètres!$A$9:$A$38</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4" min="2" style="0" width="12"/>
    <col collapsed="false" customWidth="true" hidden="false" outlineLevel="0" max="5" min="5" style="0" width="4"/>
    <col collapsed="false" customWidth="true" hidden="false" outlineLevel="0" max="6" min="6" style="0" width="34"/>
  </cols>
  <sheetData>
    <row r="1" customFormat="false" ht="18.55" hidden="false" customHeight="false" outlineLevel="0" collapsed="false">
      <c r="A1" s="1" t="s">
        <v>61</v>
      </c>
    </row>
    <row r="2" customFormat="false" ht="15" hidden="false" customHeight="false" outlineLevel="0" collapsed="false">
      <c r="A2" s="6" t="s">
        <v>62</v>
      </c>
    </row>
    <row r="4" customFormat="false" ht="27.75" hidden="false" customHeight="true" outlineLevel="0" collapsed="false">
      <c r="A4" s="28" t="s">
        <v>63</v>
      </c>
      <c r="B4" s="31" t="n">
        <v>35</v>
      </c>
    </row>
    <row r="5" customFormat="false" ht="15" hidden="false" customHeight="false" outlineLevel="0" collapsed="false">
      <c r="A5" s="28" t="s">
        <v>64</v>
      </c>
      <c r="B5" s="31" t="n">
        <v>10</v>
      </c>
    </row>
    <row r="6" customFormat="false" ht="15" hidden="false" customHeight="false" outlineLevel="0" collapsed="false">
      <c r="A6" s="28" t="s">
        <v>65</v>
      </c>
      <c r="B6" s="31" t="n">
        <v>48</v>
      </c>
    </row>
    <row r="8" customFormat="false" ht="30" hidden="false" customHeight="true" outlineLevel="0" collapsed="false">
      <c r="A8" s="10" t="s">
        <v>22</v>
      </c>
      <c r="B8" s="10" t="s">
        <v>66</v>
      </c>
      <c r="C8" s="10" t="s">
        <v>67</v>
      </c>
      <c r="D8" s="10" t="s">
        <v>68</v>
      </c>
      <c r="F8" s="10" t="s">
        <v>23</v>
      </c>
    </row>
    <row r="9" customFormat="false" ht="15" hidden="false" customHeight="false" outlineLevel="0" collapsed="false">
      <c r="A9" s="3" t="s">
        <v>37</v>
      </c>
      <c r="B9" s="31"/>
      <c r="C9" s="32" t="n">
        <v>34</v>
      </c>
      <c r="D9" s="32" t="n">
        <v>42</v>
      </c>
      <c r="F9" s="3" t="s">
        <v>38</v>
      </c>
    </row>
    <row r="10" customFormat="false" ht="15" hidden="false" customHeight="false" outlineLevel="0" collapsed="false">
      <c r="A10" s="3" t="s">
        <v>39</v>
      </c>
      <c r="B10" s="31" t="n">
        <v>39</v>
      </c>
      <c r="C10" s="32" t="n">
        <v>31</v>
      </c>
      <c r="D10" s="32" t="n">
        <v>38</v>
      </c>
      <c r="F10" s="3" t="s">
        <v>40</v>
      </c>
    </row>
    <row r="11" customFormat="false" ht="15" hidden="false" customHeight="false" outlineLevel="0" collapsed="false">
      <c r="A11" s="3" t="s">
        <v>42</v>
      </c>
      <c r="B11" s="31"/>
      <c r="C11" s="32" t="n">
        <v>29</v>
      </c>
      <c r="D11" s="32"/>
      <c r="F11" s="3" t="s">
        <v>43</v>
      </c>
    </row>
    <row r="12" customFormat="false" ht="15" hidden="false" customHeight="false" outlineLevel="0" collapsed="false">
      <c r="A12" s="3"/>
      <c r="B12" s="31"/>
      <c r="C12" s="32"/>
      <c r="D12" s="32"/>
      <c r="F12" s="3"/>
    </row>
    <row r="13" customFormat="false" ht="15" hidden="false" customHeight="false" outlineLevel="0" collapsed="false">
      <c r="A13" s="3"/>
      <c r="B13" s="31"/>
      <c r="C13" s="32"/>
      <c r="D13" s="32"/>
      <c r="F13" s="3"/>
    </row>
    <row r="14" customFormat="false" ht="15" hidden="false" customHeight="false" outlineLevel="0" collapsed="false">
      <c r="A14" s="3"/>
      <c r="B14" s="31"/>
      <c r="C14" s="32"/>
      <c r="D14" s="32"/>
      <c r="F14" s="3"/>
    </row>
    <row r="15" customFormat="false" ht="15" hidden="false" customHeight="false" outlineLevel="0" collapsed="false">
      <c r="A15" s="3"/>
      <c r="B15" s="31"/>
      <c r="C15" s="32"/>
      <c r="D15" s="32"/>
      <c r="F15" s="3"/>
    </row>
    <row r="16" customFormat="false" ht="15" hidden="false" customHeight="false" outlineLevel="0" collapsed="false">
      <c r="A16" s="3"/>
      <c r="B16" s="31"/>
      <c r="C16" s="32"/>
      <c r="D16" s="32"/>
      <c r="F16" s="3"/>
    </row>
    <row r="17" customFormat="false" ht="15" hidden="false" customHeight="false" outlineLevel="0" collapsed="false">
      <c r="A17" s="3"/>
      <c r="B17" s="31"/>
      <c r="C17" s="32"/>
      <c r="D17" s="32"/>
      <c r="F17" s="3"/>
    </row>
    <row r="18" customFormat="false" ht="15" hidden="false" customHeight="false" outlineLevel="0" collapsed="false">
      <c r="A18" s="3"/>
      <c r="B18" s="31"/>
      <c r="C18" s="32"/>
      <c r="D18" s="32"/>
      <c r="F18" s="3"/>
    </row>
    <row r="19" customFormat="false" ht="15" hidden="false" customHeight="false" outlineLevel="0" collapsed="false">
      <c r="A19" s="3"/>
      <c r="B19" s="31"/>
      <c r="C19" s="32"/>
      <c r="D19" s="32"/>
      <c r="F19" s="3"/>
    </row>
    <row r="20" customFormat="false" ht="15" hidden="false" customHeight="false" outlineLevel="0" collapsed="false">
      <c r="A20" s="3"/>
      <c r="B20" s="31"/>
      <c r="C20" s="32"/>
      <c r="D20" s="32"/>
      <c r="F20" s="3"/>
    </row>
    <row r="21" customFormat="false" ht="15" hidden="false" customHeight="false" outlineLevel="0" collapsed="false">
      <c r="A21" s="3"/>
      <c r="B21" s="31"/>
      <c r="C21" s="32"/>
      <c r="D21" s="32"/>
      <c r="F21" s="3"/>
    </row>
    <row r="22" customFormat="false" ht="15" hidden="false" customHeight="false" outlineLevel="0" collapsed="false">
      <c r="A22" s="3"/>
      <c r="B22" s="31"/>
      <c r="C22" s="32"/>
      <c r="D22" s="32"/>
      <c r="F22" s="3"/>
    </row>
    <row r="23" customFormat="false" ht="15" hidden="false" customHeight="false" outlineLevel="0" collapsed="false">
      <c r="A23" s="3"/>
      <c r="B23" s="31"/>
      <c r="C23" s="32"/>
      <c r="D23" s="32"/>
      <c r="F23" s="3"/>
    </row>
    <row r="24" customFormat="false" ht="15" hidden="false" customHeight="false" outlineLevel="0" collapsed="false">
      <c r="A24" s="3"/>
      <c r="B24" s="31"/>
      <c r="C24" s="32"/>
      <c r="D24" s="32"/>
      <c r="F24" s="3"/>
    </row>
    <row r="25" customFormat="false" ht="15" hidden="false" customHeight="false" outlineLevel="0" collapsed="false">
      <c r="A25" s="3"/>
      <c r="B25" s="31"/>
      <c r="C25" s="32"/>
      <c r="D25" s="32"/>
      <c r="F25" s="3"/>
    </row>
    <row r="26" customFormat="false" ht="15" hidden="false" customHeight="false" outlineLevel="0" collapsed="false">
      <c r="A26" s="3"/>
      <c r="B26" s="31"/>
      <c r="C26" s="32"/>
      <c r="D26" s="32"/>
      <c r="F26" s="3"/>
    </row>
    <row r="27" customFormat="false" ht="15" hidden="false" customHeight="false" outlineLevel="0" collapsed="false">
      <c r="A27" s="3"/>
      <c r="B27" s="31"/>
      <c r="C27" s="32"/>
      <c r="D27" s="32"/>
      <c r="F27" s="3"/>
    </row>
    <row r="28" customFormat="false" ht="15" hidden="false" customHeight="false" outlineLevel="0" collapsed="false">
      <c r="A28" s="3"/>
      <c r="B28" s="31"/>
      <c r="C28" s="32"/>
      <c r="D28" s="32"/>
      <c r="F28" s="3"/>
    </row>
    <row r="29" customFormat="false" ht="15" hidden="false" customHeight="false" outlineLevel="0" collapsed="false">
      <c r="A29" s="3"/>
      <c r="B29" s="31"/>
      <c r="C29" s="32"/>
      <c r="D29" s="32"/>
      <c r="F29" s="3"/>
    </row>
    <row r="30" customFormat="false" ht="15" hidden="false" customHeight="false" outlineLevel="0" collapsed="false">
      <c r="A30" s="3"/>
      <c r="B30" s="31"/>
      <c r="C30" s="32"/>
      <c r="D30" s="32"/>
      <c r="F30" s="3"/>
    </row>
    <row r="31" customFormat="false" ht="15" hidden="false" customHeight="false" outlineLevel="0" collapsed="false">
      <c r="A31" s="3"/>
      <c r="B31" s="31"/>
      <c r="C31" s="32"/>
      <c r="D31" s="32"/>
      <c r="F31" s="3"/>
    </row>
    <row r="32" customFormat="false" ht="15" hidden="false" customHeight="false" outlineLevel="0" collapsed="false">
      <c r="A32" s="3"/>
      <c r="B32" s="31"/>
      <c r="C32" s="32"/>
      <c r="D32" s="32"/>
      <c r="F32" s="3"/>
    </row>
    <row r="33" customFormat="false" ht="15" hidden="false" customHeight="false" outlineLevel="0" collapsed="false">
      <c r="A33" s="3"/>
      <c r="B33" s="31"/>
      <c r="C33" s="32"/>
      <c r="D33" s="32"/>
      <c r="F33" s="3"/>
    </row>
    <row r="34" customFormat="false" ht="15" hidden="false" customHeight="false" outlineLevel="0" collapsed="false">
      <c r="A34" s="3"/>
      <c r="B34" s="31"/>
      <c r="C34" s="32"/>
      <c r="D34" s="32"/>
      <c r="F34" s="3"/>
    </row>
    <row r="35" customFormat="false" ht="15" hidden="false" customHeight="false" outlineLevel="0" collapsed="false">
      <c r="A35" s="3"/>
      <c r="B35" s="31"/>
      <c r="C35" s="32"/>
      <c r="D35" s="32"/>
      <c r="F35" s="3"/>
    </row>
    <row r="36" customFormat="false" ht="15" hidden="false" customHeight="false" outlineLevel="0" collapsed="false">
      <c r="A36" s="3"/>
      <c r="B36" s="31"/>
      <c r="C36" s="32"/>
      <c r="D36" s="32"/>
      <c r="F36" s="3"/>
    </row>
    <row r="37" customFormat="false" ht="15" hidden="false" customHeight="false" outlineLevel="0" collapsed="false">
      <c r="A37" s="3"/>
      <c r="B37" s="31"/>
      <c r="C37" s="32"/>
      <c r="D37" s="32"/>
      <c r="F37" s="3"/>
    </row>
    <row r="38" customFormat="false" ht="15" hidden="false" customHeight="false" outlineLevel="0" collapsed="false">
      <c r="A38" s="3"/>
      <c r="B38" s="31"/>
      <c r="C38" s="32"/>
      <c r="D38" s="32"/>
      <c r="F38" s="3"/>
    </row>
    <row r="40" customFormat="false" ht="15" hidden="false" customHeight="false" outlineLevel="0" collapsed="false">
      <c r="A40" s="9" t="s">
        <v>18</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2026-11-03T23:50:40Z</dcterms:created>
  <dc:creator>Codito BTP</dc:creator>
  <dc:description/>
  <dc:language>fr-FR</dc:language>
  <cp:lastModifiedBy/>
  <dcterms:modified xsi:type="dcterms:W3CDTF">2026-11-03T23:50:40Z</dcterms:modified>
  <cp:revision>0</cp:revision>
  <dc:subject/>
  <dc:title>Feuille d'heures de chantier</dc:title>
</cp:coreProperties>
</file>

<file path=docProps/custom.xml><?xml version="1.0" encoding="utf-8"?>
<Properties xmlns="http://schemas.openxmlformats.org/officeDocument/2006/custom-properties" xmlns:vt="http://schemas.openxmlformats.org/officeDocument/2006/docPropsVTypes"/>
</file>