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Décompte" sheetId="2" state="visible" r:id="rId4"/>
    <sheet name="Acomptes" sheetId="3" state="visible" r:id="rId5"/>
    <sheet name="Délais" sheetId="4" state="visible" r:id="rId6"/>
  </sheets>
  <definedNames>
    <definedName function="false" hidden="false" localSheetId="2" name="_xlnm.Print_Area" vbProcedure="false">Acomptes!$A$1:$M$33</definedName>
    <definedName function="false" hidden="false" localSheetId="1" name="_xlnm.Print_Area" vbProcedure="false">Décompte!$A$1:$D$58</definedName>
    <definedName function="false" hidden="false" localSheetId="3" name="_xlnm.Print_Area" vbProcedure="false">Délais!$A$1:$H$53</definedName>
    <definedName function="false" hidden="false" localSheetId="0" name="_xlnm.Print_Area" vbProcedure="false">'Mode d''emploi'!$A$1:$B$23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<sst xmlns="http://schemas.openxmlformats.org/spreadsheetml/2006/main" count="141" uniqueCount="127">
  <si>
    <t xml:space="preserve">Décompte général définitif (DGD)</t>
  </si>
  <si>
    <t xml:space="preserve">Légende</t>
  </si>
  <si>
    <t xml:space="preserve">Cellule jaune : à remplir ou à remplacer.</t>
  </si>
  <si>
    <t xml:space="preserve">Cellule blanche : formule, à ne pas modifier.</t>
  </si>
  <si>
    <t xml:space="preserve">Toutes les données présentes sont des exemples fictifs, signalés par « Exemple » ou le préfixe EX-.</t>
  </si>
  <si>
    <t xml:space="preserve">Comment remplir</t>
  </si>
  <si>
    <t xml:space="preserve">Dans l'onglet Décompte, renseignez le marché, le taux de TVA et les réglages de retenue de garantie (seulement si le contrat en prévoit une).</t>
  </si>
  <si>
    <t xml:space="preserve">Saisissez le marché initial, les avenants, les prestations sur ordre de service, les réfactions, la révision, les primes et les pénalités.</t>
  </si>
  <si>
    <t xml:space="preserve">Dans l'onglet Acomptes, reportez chaque acompte mensuel : le net payé se calcule. Le décompte reprend ces totaux et donne le solde.</t>
  </si>
  <si>
    <t xml:space="preserve">Dans l'onglet Délais, choisissez le référentiel de votre marché et saisissez vos dates : les échéances se calculent.</t>
  </si>
  <si>
    <t xml:space="preserve">Avant toute signature, relisez la mention des réserves et des litiges, puis faites contrôler le document par la personne habilitée dans votre entreprise.</t>
  </si>
  <si>
    <t xml:space="preserve">À savoir</t>
  </si>
  <si>
    <t xml:space="preserve">•</t>
  </si>
  <si>
    <t xml:space="preserve">Les délais et l'organisation du décompte suivent les articles 12.3, 12.4 et 3.2 du CCAG Travaux 2021 (arrêté du 30 mars 2021, vérifié le 04/11/2026). Le CCAG ne s'applique qu'aux marchés qui s'y réfèrent, et le marché peut y déroger : votre marché prime.</t>
  </si>
  <si>
    <t xml:space="preserve">En marché privé, la norme NF P03-001 ne s'applique que si le contrat y renvoie. Les délais indiqués viennent de l'édition d'octobre 2017 ; vérifiez l'édition citée par votre contrat.</t>
  </si>
  <si>
    <t xml:space="preserve">Le modèle compte la TVA sur le total HT, puis déduit les pénalités sans TVA : ce traitement est à vérifier avec votre comptable, tout comme le taux de TVA et une éventuelle autoliquidation.</t>
  </si>
  <si>
    <t xml:space="preserve">Le solde = montant net TTC - acomptes nets payés - retenue de garantie totale. La retenue reste due au titulaire à sa libération, selon le marché ; le fichier ne calcule pas cette libération ni les intérêts moratoires.</t>
  </si>
  <si>
    <t xml:space="preserve">Ce modèle prépare et contrôle les chiffres. Il ne remplace ni le formulaire imposé par votre marché, ni l'avis de votre conseil juridique en cas de désaccord.</t>
  </si>
  <si>
    <t xml:space="preserve">Modèle offert par Codito BTP, codito-btp.com</t>
  </si>
  <si>
    <t xml:space="preserve">Décompte général définitif : projet de décompte</t>
  </si>
  <si>
    <t xml:space="preserve">Montants en euros. Cellules jaunes à remplir. Données fictives signalées « Exemple », à remplacer.</t>
  </si>
  <si>
    <t xml:space="preserve">Marché (référence et objet)</t>
  </si>
  <si>
    <t xml:space="preserve">Exemple (fictif) : réhabilitation d'une école, lot 01</t>
  </si>
  <si>
    <t xml:space="preserve">Maître d'ouvrage</t>
  </si>
  <si>
    <t xml:space="preserve">Exemple : commune fictive</t>
  </si>
  <si>
    <t xml:space="preserve">Maître d'œuvre</t>
  </si>
  <si>
    <t xml:space="preserve">Exemple : cabinet fictif</t>
  </si>
  <si>
    <t xml:space="preserve">Titulaire</t>
  </si>
  <si>
    <t xml:space="preserve">Exemple : entreprise fictive</t>
  </si>
  <si>
    <t xml:space="preserve">Référentiel du marché</t>
  </si>
  <si>
    <t xml:space="preserve">Exemple : CCAG Travaux 2021, CCAP du marché</t>
  </si>
  <si>
    <t xml:space="preserve">Taux de TVA (à vérifier)</t>
  </si>
  <si>
    <t xml:space="preserve">Retenue de garantie prévue au contrat ?</t>
  </si>
  <si>
    <t xml:space="preserve">Oui</t>
  </si>
  <si>
    <t xml:space="preserve">Taux de la retenue</t>
  </si>
  <si>
    <t xml:space="preserve">Base de la retenue</t>
  </si>
  <si>
    <t xml:space="preserve">TTC</t>
  </si>
  <si>
    <t xml:space="preserve">1. Décompte final</t>
  </si>
  <si>
    <t xml:space="preserve">Poste</t>
  </si>
  <si>
    <t xml:space="preserve">Référence</t>
  </si>
  <si>
    <t xml:space="preserve">Montant HT</t>
  </si>
  <si>
    <t xml:space="preserve">Observation</t>
  </si>
  <si>
    <t xml:space="preserve">Marché initial, aux prix et quantités réellement exécutés</t>
  </si>
  <si>
    <t xml:space="preserve">Exemple : acte d'engagement</t>
  </si>
  <si>
    <t xml:space="preserve">Avenant 1</t>
  </si>
  <si>
    <t xml:space="preserve">Exemple : avenant n° 1</t>
  </si>
  <si>
    <t xml:space="preserve">Avenant 2</t>
  </si>
  <si>
    <t xml:space="preserve">Avenant 3</t>
  </si>
  <si>
    <t xml:space="preserve">Prestations sur ordre de service 1</t>
  </si>
  <si>
    <t xml:space="preserve">Exemple : OS n° 4</t>
  </si>
  <si>
    <t xml:space="preserve">Prestations sur ordre de service 2</t>
  </si>
  <si>
    <t xml:space="preserve">Prestations sur ordre de service 3</t>
  </si>
  <si>
    <t xml:space="preserve">Prestations sur ordre de service 4</t>
  </si>
  <si>
    <t xml:space="preserve">Réfaction ou moins-value 1 (en négatif)</t>
  </si>
  <si>
    <t xml:space="preserve">Exemple : réfaction lot 01</t>
  </si>
  <si>
    <t xml:space="preserve">Réfaction ou moins-value 2 (en négatif)</t>
  </si>
  <si>
    <t xml:space="preserve">Travaux réalisés HT</t>
  </si>
  <si>
    <t xml:space="preserve">Révision ou actualisation des prix HT</t>
  </si>
  <si>
    <t xml:space="preserve">Exemple : formule du CCAP</t>
  </si>
  <si>
    <t xml:space="preserve">Exemple : derniers index connus</t>
  </si>
  <si>
    <t xml:space="preserve">Primes HT</t>
  </si>
  <si>
    <t xml:space="preserve">Total HT</t>
  </si>
  <si>
    <t xml:space="preserve">TVA</t>
  </si>
  <si>
    <t xml:space="preserve">Total TTC</t>
  </si>
  <si>
    <t xml:space="preserve">Pénalités (montant positif, déduit sans TVA)</t>
  </si>
  <si>
    <t xml:space="preserve">Exemple : retard lot 01</t>
  </si>
  <si>
    <t xml:space="preserve">Exemple : à vérifier</t>
  </si>
  <si>
    <t xml:space="preserve">Montant net TTC dû au titre du marché</t>
  </si>
  <si>
    <t xml:space="preserve">2. État du solde</t>
  </si>
  <si>
    <t xml:space="preserve">Montant</t>
  </si>
  <si>
    <t xml:space="preserve">Acomptes nets déjà payés (onglet Acomptes)</t>
  </si>
  <si>
    <t xml:space="preserve">Retenue de garantie totale sur le marché</t>
  </si>
  <si>
    <t xml:space="preserve">Solde net</t>
  </si>
  <si>
    <t xml:space="preserve">Sens du solde</t>
  </si>
  <si>
    <t xml:space="preserve">3. Récapitulation et contrôles</t>
  </si>
  <si>
    <t xml:space="preserve">Acomptes nets + solde net + retenue de garantie</t>
  </si>
  <si>
    <t xml:space="preserve">Retenue déjà prélevée sur les acomptes</t>
  </si>
  <si>
    <t xml:space="preserve">Retenue restant à prélever sur le solde</t>
  </si>
  <si>
    <t xml:space="preserve">Avance restant à rembourser (versée - remboursée)</t>
  </si>
  <si>
    <t xml:space="preserve">Travaux réalisés HT non encore passés en acompte</t>
  </si>
  <si>
    <t xml:space="preserve">Contrôle</t>
  </si>
  <si>
    <t xml:space="preserve">4. Réserves non levées, litiges ou réclamations (à mentionner expressément, article 12.4.2 du CCAG Travaux 2021)</t>
  </si>
  <si>
    <t xml:space="preserve">Exemple : aucune réserve restante, à vérifier avant signature.</t>
  </si>
  <si>
    <t xml:space="preserve">5. Signatures</t>
  </si>
  <si>
    <t xml:space="preserve">Maître d'œuvre (projet de décompte général)</t>
  </si>
  <si>
    <t xml:space="preserve">Titulaire (avec ou sans réserves)</t>
  </si>
  <si>
    <t xml:space="preserve">Récapitulation des acomptes</t>
  </si>
  <si>
    <t xml:space="preserve">1 ligne par acompte. Prestations HT : différence entre le décompte du mois et celui du mois précédent. Exemples fictifs à remplacer.</t>
  </si>
  <si>
    <t xml:space="preserve">N°</t>
  </si>
  <si>
    <t xml:space="preserve">Mois</t>
  </si>
  <si>
    <t xml:space="preserve">Prestations HT</t>
  </si>
  <si>
    <t xml:space="preserve">Révision HT</t>
  </si>
  <si>
    <t xml:space="preserve">Pénalités</t>
  </si>
  <si>
    <t xml:space="preserve">Avance versée</t>
  </si>
  <si>
    <t xml:space="preserve">Avance remboursée</t>
  </si>
  <si>
    <t xml:space="preserve">Retenue de garantie</t>
  </si>
  <si>
    <t xml:space="preserve">Net de l'acompte</t>
  </si>
  <si>
    <t xml:space="preserve">Payé le</t>
  </si>
  <si>
    <t xml:space="preserve">Commentaire</t>
  </si>
  <si>
    <t xml:space="preserve">Total</t>
  </si>
  <si>
    <t xml:space="preserve">Délais du décompte</t>
  </si>
  <si>
    <t xml:space="preserve">Délais en jours calendaires. Si le dernier jour est un samedi, un dimanche ou un jour férié, l'échéance passe au jour ouvrable suivant (CCAG Travaux 2021, art. 3.2).</t>
  </si>
  <si>
    <t xml:space="preserve">CCAG Travaux 2021</t>
  </si>
  <si>
    <t xml:space="preserve">Dates à saisir</t>
  </si>
  <si>
    <t xml:space="preserve">Notification de la décision de réception (ou réception)</t>
  </si>
  <si>
    <t xml:space="preserve">Projet de décompte final reçu par le maître d'œuvre</t>
  </si>
  <si>
    <t xml:space="preserve">Projet de décompte final reçu par le maître d'ouvrage</t>
  </si>
  <si>
    <t xml:space="preserve">Décompte général notifié au titulaire</t>
  </si>
  <si>
    <t xml:space="preserve">Si rien n'est notifié : relance ou projet reçu par le maître d'ouvrage</t>
  </si>
  <si>
    <t xml:space="preserve">Échéances</t>
  </si>
  <si>
    <t xml:space="preserve">Étape</t>
  </si>
  <si>
    <t xml:space="preserve">CCAG 2021 (jours)</t>
  </si>
  <si>
    <t xml:space="preserve">NF P03-001 2017 (jours)</t>
  </si>
  <si>
    <t xml:space="preserve">Délai du marché, si dérogation</t>
  </si>
  <si>
    <t xml:space="preserve">Délai retenu</t>
  </si>
  <si>
    <t xml:space="preserve">Point de départ</t>
  </si>
  <si>
    <t xml:space="preserve">Échéance</t>
  </si>
  <si>
    <t xml:space="preserve">Remise du projet de décompte final</t>
  </si>
  <si>
    <t xml:space="preserve">CCAG art. 12.3.2 ; NF P03-001 art. 19.5.1</t>
  </si>
  <si>
    <t xml:space="preserve">Notification du décompte général par le maître d'ouvrage</t>
  </si>
  <si>
    <t xml:space="preserve">CCAG art. 12.4.2 (la plus tardive des 2 réceptions) ; NF art. 19.6.2</t>
  </si>
  <si>
    <t xml:space="preserve">Retour du décompte signé, ou observations, par le titulaire</t>
  </si>
  <si>
    <t xml:space="preserve">CCAG art. 12.4.3 et 12.4.5 ; NF art. 19.6.3</t>
  </si>
  <si>
    <t xml:space="preserve">Délai laissé au maître d'ouvrage après la relance</t>
  </si>
  <si>
    <t xml:space="preserve">CCAG art. 12.4.4 (projet signé) ; NF art. 19.6.2 (mise en demeure)</t>
  </si>
  <si>
    <t xml:space="preserve">Sans retour dans le délai, ou sans motifs détaillés, le décompte notifié peut être réputé accepté (CCAG art. 12.4.5 ; NF art. 19.6.3). Vérifiez votre marché et, en cas de désaccord, demandez conseil.</t>
  </si>
  <si>
    <t xml:space="preserve">Jours fériés et fermetures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</si>
</sst>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#,##0.00&quot; €&quot;;[RED]\-#,##0.00&quot; €&quot;;\-"/>
    <numFmt numFmtId="167" formatCode="0"/>
    <numFmt numFmtId="168" formatCode="mm/yyyy"/>
    <numFmt numFmtId="169" formatCode="dd/mm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6820E2"/>
      <name val="Arial"/>
      <family val="0"/>
      <charset val="1"/>
    </font>
    <font>
      <b val="true"/>
      <sz val="11"/>
      <color rgb="FF6820E2"/>
      <name val="Arial"/>
      <family val="0"/>
      <charset val="1"/>
    </font>
    <font>
      <sz val="10"/>
      <name val="Arial"/>
      <family val="0"/>
      <charset val="1"/>
    </font>
    <font>
      <sz val="9"/>
      <color rgb="FF55535F"/>
      <name val="Arial"/>
      <family val="0"/>
      <charset val="1"/>
    </font>
    <font>
      <sz val="8"/>
      <color rgb="FF8A8794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E5"/>
        <bgColor rgb="FFFFFFFF"/>
      </patternFill>
    </fill>
    <fill>
      <patternFill patternType="solid">
        <fgColor rgb="FF6820E2"/>
        <bgColor rgb="FF800080"/>
      </patternFill>
    </fill>
    <fill>
      <patternFill patternType="solid">
        <fgColor rgb="FFEFE7FC"/>
        <bgColor rgb="FFFFF9E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2DE"/>
      </left>
      <right style="thin">
        <color rgb="FFD5D2DE"/>
      </right>
      <top style="thin">
        <color rgb="FFD5D2DE"/>
      </top>
      <bottom style="thin">
        <color rgb="FFD5D2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794"/>
      <rgbColor rgb="FF9999FF"/>
      <rgbColor rgb="FF993366"/>
      <rgbColor rgb="FFFFF9E5"/>
      <rgbColor rgb="FFEFE7FC"/>
      <rgbColor rgb="FF660066"/>
      <rgbColor rgb="FFFF8080"/>
      <rgbColor rgb="FF0066CC"/>
      <rgbColor rgb="FFD5D2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35F"/>
      <rgbColor rgb="FF969696"/>
      <rgbColor rgb="FF003366"/>
      <rgbColor rgb="FF339966"/>
      <rgbColor rgb="FF003300"/>
      <rgbColor rgb="FF333300"/>
      <rgbColor rgb="FF993300"/>
      <rgbColor rgb="FF993366"/>
      <rgbColor rgb="FF6820E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8.5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6" customFormat="false" ht="15" hidden="false" customHeight="false" outlineLevel="0" collapsed="false">
      <c r="B6" s="6" t="s">
        <v>4</v>
      </c>
    </row>
    <row r="8" customFormat="false" ht="15" hidden="false" customHeight="false" outlineLevel="0" collapsed="false">
      <c r="A8" s="2" t="s">
        <v>5</v>
      </c>
    </row>
    <row r="9" customFormat="false" ht="30" hidden="false" customHeight="true" outlineLevel="0" collapsed="false">
      <c r="A9" s="7" t="n">
        <v>1</v>
      </c>
      <c r="B9" s="8" t="s">
        <v>6</v>
      </c>
    </row>
    <row r="10" customFormat="false" ht="30" hidden="false" customHeight="true" outlineLevel="0" collapsed="false">
      <c r="A10" s="7" t="n">
        <v>2</v>
      </c>
      <c r="B10" s="8" t="s">
        <v>7</v>
      </c>
    </row>
    <row r="11" customFormat="false" ht="30" hidden="false" customHeight="true" outlineLevel="0" collapsed="false">
      <c r="A11" s="7" t="n">
        <v>3</v>
      </c>
      <c r="B11" s="8" t="s">
        <v>8</v>
      </c>
    </row>
    <row r="12" customFormat="false" ht="30" hidden="false" customHeight="true" outlineLevel="0" collapsed="false">
      <c r="A12" s="7" t="n">
        <v>4</v>
      </c>
      <c r="B12" s="8" t="s">
        <v>9</v>
      </c>
    </row>
    <row r="13" customFormat="false" ht="30" hidden="false" customHeight="true" outlineLevel="0" collapsed="false">
      <c r="A13" s="7" t="n">
        <v>5</v>
      </c>
      <c r="B13" s="8" t="s">
        <v>10</v>
      </c>
    </row>
    <row r="15" customFormat="false" ht="15" hidden="false" customHeight="false" outlineLevel="0" collapsed="false">
      <c r="A15" s="2" t="s">
        <v>11</v>
      </c>
    </row>
    <row r="16" customFormat="false" ht="45" hidden="false" customHeight="true" outlineLevel="0" collapsed="false">
      <c r="A16" s="7" t="s">
        <v>12</v>
      </c>
      <c r="B16" s="8" t="s">
        <v>13</v>
      </c>
    </row>
    <row r="17" customFormat="false" ht="30" hidden="false" customHeight="true" outlineLevel="0" collapsed="false">
      <c r="A17" s="7" t="s">
        <v>12</v>
      </c>
      <c r="B17" s="8" t="s">
        <v>14</v>
      </c>
    </row>
    <row r="18" customFormat="false" ht="30" hidden="false" customHeight="true" outlineLevel="0" collapsed="false">
      <c r="A18" s="7" t="s">
        <v>12</v>
      </c>
      <c r="B18" s="8" t="s">
        <v>15</v>
      </c>
    </row>
    <row r="19" customFormat="false" ht="45" hidden="false" customHeight="true" outlineLevel="0" collapsed="false">
      <c r="A19" s="7" t="s">
        <v>12</v>
      </c>
      <c r="B19" s="8" t="s">
        <v>16</v>
      </c>
    </row>
    <row r="20" customFormat="false" ht="30" hidden="false" customHeight="true" outlineLevel="0" collapsed="false">
      <c r="A20" s="7" t="s">
        <v>12</v>
      </c>
      <c r="B20" s="8" t="s">
        <v>17</v>
      </c>
    </row>
    <row r="23" customFormat="false" ht="15" hidden="false" customHeight="false" outlineLevel="0" collapsed="false">
      <c r="A23" s="9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28"/>
    <col collapsed="false" customWidth="true" hidden="false" outlineLevel="0" max="3" min="3" style="0" width="17"/>
    <col collapsed="false" customWidth="true" hidden="false" outlineLevel="0" max="4" min="4" style="0" width="32"/>
  </cols>
  <sheetData>
    <row r="1" customFormat="false" ht="18.55" hidden="false" customHeight="false" outlineLevel="0" collapsed="false">
      <c r="A1" s="1" t="s">
        <v>19</v>
      </c>
    </row>
    <row r="2" customFormat="false" ht="15" hidden="false" customHeight="false" outlineLevel="0" collapsed="false">
      <c r="A2" s="6" t="s">
        <v>20</v>
      </c>
    </row>
    <row r="4" customFormat="false" ht="15" hidden="false" customHeight="false" outlineLevel="0" collapsed="false">
      <c r="A4" s="10" t="s">
        <v>21</v>
      </c>
      <c r="B4" s="3" t="s">
        <v>22</v>
      </c>
      <c r="C4" s="3"/>
      <c r="D4" s="3"/>
    </row>
    <row r="5" customFormat="false" ht="15" hidden="false" customHeight="false" outlineLevel="0" collapsed="false">
      <c r="A5" s="10" t="s">
        <v>23</v>
      </c>
      <c r="B5" s="3" t="s">
        <v>24</v>
      </c>
      <c r="C5" s="3"/>
      <c r="D5" s="3"/>
    </row>
    <row r="6" customFormat="false" ht="15" hidden="false" customHeight="false" outlineLevel="0" collapsed="false">
      <c r="A6" s="10" t="s">
        <v>25</v>
      </c>
      <c r="B6" s="3" t="s">
        <v>26</v>
      </c>
      <c r="C6" s="3"/>
      <c r="D6" s="3"/>
    </row>
    <row r="7" customFormat="false" ht="15" hidden="false" customHeight="false" outlineLevel="0" collapsed="false">
      <c r="A7" s="10" t="s">
        <v>27</v>
      </c>
      <c r="B7" s="3" t="s">
        <v>28</v>
      </c>
      <c r="C7" s="3"/>
      <c r="D7" s="3"/>
    </row>
    <row r="8" customFormat="false" ht="15" hidden="false" customHeight="false" outlineLevel="0" collapsed="false">
      <c r="A8" s="10" t="s">
        <v>29</v>
      </c>
      <c r="B8" s="3" t="s">
        <v>30</v>
      </c>
      <c r="C8" s="3"/>
      <c r="D8" s="3"/>
    </row>
    <row r="9" customFormat="false" ht="15" hidden="false" customHeight="false" outlineLevel="0" collapsed="false">
      <c r="A9" s="10" t="s">
        <v>31</v>
      </c>
      <c r="B9" s="11" t="n">
        <v>0.2</v>
      </c>
    </row>
    <row r="10" customFormat="false" ht="15" hidden="false" customHeight="false" outlineLevel="0" collapsed="false">
      <c r="A10" s="10" t="s">
        <v>32</v>
      </c>
      <c r="B10" s="12" t="s">
        <v>33</v>
      </c>
    </row>
    <row r="11" customFormat="false" ht="15" hidden="false" customHeight="false" outlineLevel="0" collapsed="false">
      <c r="A11" s="10" t="s">
        <v>34</v>
      </c>
      <c r="B11" s="11" t="n">
        <v>0.05</v>
      </c>
    </row>
    <row r="12" customFormat="false" ht="15" hidden="false" customHeight="false" outlineLevel="0" collapsed="false">
      <c r="A12" s="10" t="s">
        <v>35</v>
      </c>
      <c r="B12" s="12" t="s">
        <v>36</v>
      </c>
    </row>
    <row r="14" customFormat="false" ht="15" hidden="false" customHeight="false" outlineLevel="0" collapsed="false">
      <c r="A14" s="2" t="s">
        <v>37</v>
      </c>
    </row>
    <row r="15" customFormat="false" ht="15" hidden="false" customHeight="false" outlineLevel="0" collapsed="false">
      <c r="A15" s="13" t="s">
        <v>38</v>
      </c>
      <c r="B15" s="13" t="s">
        <v>39</v>
      </c>
      <c r="C15" s="13" t="s">
        <v>40</v>
      </c>
      <c r="D15" s="13" t="s">
        <v>41</v>
      </c>
    </row>
    <row r="16" customFormat="false" ht="15" hidden="false" customHeight="false" outlineLevel="0" collapsed="false">
      <c r="A16" s="5" t="s">
        <v>42</v>
      </c>
      <c r="B16" s="3" t="s">
        <v>43</v>
      </c>
      <c r="C16" s="14" t="n">
        <v>420000</v>
      </c>
      <c r="D16" s="3"/>
    </row>
    <row r="17" customFormat="false" ht="15" hidden="false" customHeight="false" outlineLevel="0" collapsed="false">
      <c r="A17" s="5" t="s">
        <v>44</v>
      </c>
      <c r="B17" s="3" t="s">
        <v>45</v>
      </c>
      <c r="C17" s="14" t="n">
        <v>18000</v>
      </c>
      <c r="D17" s="3"/>
    </row>
    <row r="18" customFormat="false" ht="15" hidden="false" customHeight="false" outlineLevel="0" collapsed="false">
      <c r="A18" s="5" t="s">
        <v>46</v>
      </c>
      <c r="B18" s="3"/>
      <c r="C18" s="14"/>
      <c r="D18" s="3"/>
    </row>
    <row r="19" customFormat="false" ht="15" hidden="false" customHeight="false" outlineLevel="0" collapsed="false">
      <c r="A19" s="5" t="s">
        <v>47</v>
      </c>
      <c r="B19" s="3"/>
      <c r="C19" s="14"/>
      <c r="D19" s="3"/>
    </row>
    <row r="20" customFormat="false" ht="15" hidden="false" customHeight="false" outlineLevel="0" collapsed="false">
      <c r="A20" s="5" t="s">
        <v>48</v>
      </c>
      <c r="B20" s="3" t="s">
        <v>49</v>
      </c>
      <c r="C20" s="14" t="n">
        <v>6500</v>
      </c>
      <c r="D20" s="3"/>
    </row>
    <row r="21" customFormat="false" ht="15" hidden="false" customHeight="false" outlineLevel="0" collapsed="false">
      <c r="A21" s="5" t="s">
        <v>50</v>
      </c>
      <c r="B21" s="3"/>
      <c r="C21" s="14"/>
      <c r="D21" s="3"/>
    </row>
    <row r="22" customFormat="false" ht="15" hidden="false" customHeight="false" outlineLevel="0" collapsed="false">
      <c r="A22" s="5" t="s">
        <v>51</v>
      </c>
      <c r="B22" s="3"/>
      <c r="C22" s="14"/>
      <c r="D22" s="3"/>
    </row>
    <row r="23" customFormat="false" ht="15" hidden="false" customHeight="false" outlineLevel="0" collapsed="false">
      <c r="A23" s="5" t="s">
        <v>52</v>
      </c>
      <c r="B23" s="3"/>
      <c r="C23" s="14"/>
      <c r="D23" s="3"/>
    </row>
    <row r="24" customFormat="false" ht="15" hidden="false" customHeight="false" outlineLevel="0" collapsed="false">
      <c r="A24" s="5" t="s">
        <v>53</v>
      </c>
      <c r="B24" s="3" t="s">
        <v>54</v>
      </c>
      <c r="C24" s="14" t="n">
        <v>-1200</v>
      </c>
      <c r="D24" s="3"/>
    </row>
    <row r="25" customFormat="false" ht="15" hidden="false" customHeight="false" outlineLevel="0" collapsed="false">
      <c r="A25" s="5" t="s">
        <v>55</v>
      </c>
      <c r="B25" s="3"/>
      <c r="C25" s="14"/>
      <c r="D25" s="3"/>
    </row>
    <row r="26" customFormat="false" ht="15" hidden="false" customHeight="false" outlineLevel="0" collapsed="false">
      <c r="A26" s="15" t="s">
        <v>56</v>
      </c>
      <c r="B26" s="15"/>
      <c r="C26" s="16" t="n">
        <f aca="false">SUM(C16:C25)</f>
        <v>443300</v>
      </c>
      <c r="D26" s="15"/>
    </row>
    <row r="27" customFormat="false" ht="15" hidden="false" customHeight="false" outlineLevel="0" collapsed="false">
      <c r="A27" s="5" t="s">
        <v>57</v>
      </c>
      <c r="B27" s="3" t="s">
        <v>58</v>
      </c>
      <c r="C27" s="14" t="n">
        <v>3200</v>
      </c>
      <c r="D27" s="3" t="s">
        <v>59</v>
      </c>
    </row>
    <row r="28" customFormat="false" ht="15" hidden="false" customHeight="false" outlineLevel="0" collapsed="false">
      <c r="A28" s="5" t="s">
        <v>60</v>
      </c>
      <c r="B28" s="3"/>
      <c r="C28" s="14"/>
      <c r="D28" s="3"/>
    </row>
    <row r="29" customFormat="false" ht="15" hidden="false" customHeight="false" outlineLevel="0" collapsed="false">
      <c r="A29" s="15" t="s">
        <v>61</v>
      </c>
      <c r="B29" s="15"/>
      <c r="C29" s="16" t="n">
        <f aca="false">C26+C27+C28</f>
        <v>446500</v>
      </c>
      <c r="D29" s="15"/>
    </row>
    <row r="30" customFormat="false" ht="15" hidden="false" customHeight="false" outlineLevel="0" collapsed="false">
      <c r="A30" s="5" t="s">
        <v>62</v>
      </c>
      <c r="B30" s="5"/>
      <c r="C30" s="17" t="n">
        <f aca="false">ROUND(C29*$B$9,2)</f>
        <v>89300</v>
      </c>
      <c r="D30" s="5"/>
    </row>
    <row r="31" customFormat="false" ht="15" hidden="false" customHeight="false" outlineLevel="0" collapsed="false">
      <c r="A31" s="15" t="s">
        <v>63</v>
      </c>
      <c r="B31" s="15"/>
      <c r="C31" s="16" t="n">
        <f aca="false">C29+C30</f>
        <v>535800</v>
      </c>
      <c r="D31" s="15"/>
    </row>
    <row r="32" customFormat="false" ht="15" hidden="false" customHeight="false" outlineLevel="0" collapsed="false">
      <c r="A32" s="5" t="s">
        <v>64</v>
      </c>
      <c r="B32" s="3" t="s">
        <v>65</v>
      </c>
      <c r="C32" s="14" t="n">
        <v>1500</v>
      </c>
      <c r="D32" s="3" t="s">
        <v>66</v>
      </c>
    </row>
    <row r="33" customFormat="false" ht="15" hidden="false" customHeight="false" outlineLevel="0" collapsed="false">
      <c r="A33" s="13" t="s">
        <v>67</v>
      </c>
      <c r="B33" s="13"/>
      <c r="C33" s="18" t="n">
        <f aca="false">C31-C32</f>
        <v>534300</v>
      </c>
      <c r="D33" s="13"/>
    </row>
    <row r="35" customFormat="false" ht="15" hidden="false" customHeight="false" outlineLevel="0" collapsed="false">
      <c r="A35" s="2" t="s">
        <v>68</v>
      </c>
    </row>
    <row r="36" customFormat="false" ht="15" hidden="false" customHeight="false" outlineLevel="0" collapsed="false">
      <c r="A36" s="13" t="s">
        <v>38</v>
      </c>
      <c r="B36" s="13"/>
      <c r="C36" s="13" t="s">
        <v>69</v>
      </c>
      <c r="D36" s="13"/>
    </row>
    <row r="37" customFormat="false" ht="15" hidden="false" customHeight="false" outlineLevel="0" collapsed="false">
      <c r="A37" s="5" t="s">
        <v>67</v>
      </c>
      <c r="B37" s="5"/>
      <c r="C37" s="17" t="n">
        <f aca="false">C33</f>
        <v>534300</v>
      </c>
      <c r="D37" s="5"/>
    </row>
    <row r="38" customFormat="false" ht="15" hidden="false" customHeight="false" outlineLevel="0" collapsed="false">
      <c r="A38" s="5" t="s">
        <v>70</v>
      </c>
      <c r="B38" s="5"/>
      <c r="C38" s="17" t="n">
        <f aca="false">Acomptes!K31</f>
        <v>491980</v>
      </c>
      <c r="D38" s="5"/>
    </row>
    <row r="39" customFormat="false" ht="15" hidden="false" customHeight="false" outlineLevel="0" collapsed="false">
      <c r="A39" s="5" t="s">
        <v>71</v>
      </c>
      <c r="B39" s="5"/>
      <c r="C39" s="17" t="n">
        <f aca="false">IF($B$10="Oui",ROUND(IF($B$12="HT",C29,C31)*$B$11,2),0)</f>
        <v>26790</v>
      </c>
      <c r="D39" s="5"/>
    </row>
    <row r="40" customFormat="false" ht="15" hidden="false" customHeight="false" outlineLevel="0" collapsed="false">
      <c r="A40" s="13" t="s">
        <v>72</v>
      </c>
      <c r="B40" s="13"/>
      <c r="C40" s="18" t="n">
        <f aca="false">C37-C38-C39</f>
        <v>15530</v>
      </c>
      <c r="D40" s="13"/>
    </row>
    <row r="41" customFormat="false" ht="15" hidden="false" customHeight="false" outlineLevel="0" collapsed="false">
      <c r="A41" s="10" t="s">
        <v>73</v>
      </c>
      <c r="B41" s="10" t="str">
        <f aca="false">IF(C40&gt;0,"À payer au titulaire",IF(C40&lt;0,"À reverser par le titulaire","Solde nul"))</f>
        <v>À payer au titulaire</v>
      </c>
      <c r="C41" s="10"/>
      <c r="D41" s="10"/>
    </row>
    <row r="43" customFormat="false" ht="15" hidden="false" customHeight="false" outlineLevel="0" collapsed="false">
      <c r="A43" s="2" t="s">
        <v>74</v>
      </c>
    </row>
    <row r="44" customFormat="false" ht="15" hidden="false" customHeight="false" outlineLevel="0" collapsed="false">
      <c r="A44" s="5" t="s">
        <v>75</v>
      </c>
      <c r="B44" s="5"/>
      <c r="C44" s="17" t="n">
        <f aca="false">C38+C40+C39</f>
        <v>534300</v>
      </c>
      <c r="D44" s="5"/>
    </row>
    <row r="45" customFormat="false" ht="15" hidden="false" customHeight="false" outlineLevel="0" collapsed="false">
      <c r="A45" s="5" t="s">
        <v>76</v>
      </c>
      <c r="B45" s="5"/>
      <c r="C45" s="17" t="n">
        <f aca="false">Acomptes!J31</f>
        <v>25920</v>
      </c>
      <c r="D45" s="5"/>
    </row>
    <row r="46" customFormat="false" ht="15" hidden="false" customHeight="false" outlineLevel="0" collapsed="false">
      <c r="A46" s="5" t="s">
        <v>77</v>
      </c>
      <c r="B46" s="5"/>
      <c r="C46" s="17" t="n">
        <f aca="false">C39-C45</f>
        <v>870</v>
      </c>
      <c r="D46" s="5"/>
    </row>
    <row r="47" customFormat="false" ht="15" hidden="false" customHeight="false" outlineLevel="0" collapsed="false">
      <c r="A47" s="5" t="s">
        <v>78</v>
      </c>
      <c r="B47" s="5"/>
      <c r="C47" s="17" t="n">
        <f aca="false">Acomptes!H31-Acomptes!I31</f>
        <v>0</v>
      </c>
      <c r="D47" s="5"/>
    </row>
    <row r="48" customFormat="false" ht="15" hidden="false" customHeight="false" outlineLevel="0" collapsed="false">
      <c r="A48" s="5" t="s">
        <v>79</v>
      </c>
      <c r="B48" s="5"/>
      <c r="C48" s="17" t="n">
        <f aca="false">C26-Acomptes!C31</f>
        <v>14300</v>
      </c>
      <c r="D48" s="5"/>
    </row>
    <row r="49" customFormat="false" ht="15" hidden="false" customHeight="false" outlineLevel="0" collapsed="false">
      <c r="A49" s="10" t="s">
        <v>80</v>
      </c>
      <c r="B49" s="10" t="str">
        <f aca="false">IF(ROUND(C44-C33,2)=0,"Récapitulation égale au montant net dû","Écart à vérifier")</f>
        <v>Récapitulation égale au montant net dû</v>
      </c>
      <c r="C49" s="10"/>
      <c r="D49" s="10"/>
    </row>
    <row r="51" customFormat="false" ht="15" hidden="false" customHeight="false" outlineLevel="0" collapsed="false">
      <c r="A51" s="2" t="s">
        <v>81</v>
      </c>
    </row>
    <row r="52" customFormat="false" ht="42" hidden="false" customHeight="true" outlineLevel="0" collapsed="false">
      <c r="A52" s="19" t="s">
        <v>82</v>
      </c>
      <c r="B52" s="19"/>
      <c r="C52" s="19"/>
      <c r="D52" s="19"/>
    </row>
    <row r="54" customFormat="false" ht="15" hidden="false" customHeight="false" outlineLevel="0" collapsed="false">
      <c r="A54" s="2" t="s">
        <v>83</v>
      </c>
    </row>
    <row r="55" customFormat="false" ht="15" hidden="false" customHeight="true" outlineLevel="0" collapsed="false">
      <c r="A55" s="13" t="s">
        <v>84</v>
      </c>
      <c r="B55" s="13" t="s">
        <v>23</v>
      </c>
      <c r="C55" s="13"/>
      <c r="D55" s="13" t="s">
        <v>85</v>
      </c>
    </row>
    <row r="56" customFormat="false" ht="60" hidden="false" customHeight="true" outlineLevel="0" collapsed="false">
      <c r="A56" s="20"/>
      <c r="B56" s="20"/>
      <c r="C56" s="20"/>
      <c r="D56" s="20"/>
    </row>
    <row r="58" customFormat="false" ht="15" hidden="false" customHeight="false" outlineLevel="0" collapsed="false">
      <c r="A58" s="9" t="s">
        <v>18</v>
      </c>
    </row>
  </sheetData>
  <mergeCells count="10">
    <mergeCell ref="B4:D4"/>
    <mergeCell ref="B5:D5"/>
    <mergeCell ref="B6:D6"/>
    <mergeCell ref="B7:D7"/>
    <mergeCell ref="B8:D8"/>
    <mergeCell ref="B41:D41"/>
    <mergeCell ref="B49:D49"/>
    <mergeCell ref="A52:D52"/>
    <mergeCell ref="B55:C55"/>
    <mergeCell ref="B56:C56"/>
  </mergeCells>
  <dataValidations count="2">
    <dataValidation allowBlank="false" errorStyle="stop" operator="between" showDropDown="false" showErrorMessage="true" showInputMessage="false" sqref="B10" type="list">
      <formula1>"Oui,Non"</formula1>
      <formula2>0</formula2>
    </dataValidation>
    <dataValidation allowBlank="false" errorStyle="stop" operator="between" showDropDown="false" showErrorMessage="true" showInputMessage="false" sqref="B12" type="list">
      <formula1>"TTC,HT"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10"/>
    <col collapsed="false" customWidth="true" hidden="false" outlineLevel="0" max="6" min="5" style="0" width="12"/>
    <col collapsed="false" customWidth="true" hidden="false" outlineLevel="0" max="7" min="7" style="0" width="11"/>
    <col collapsed="false" customWidth="true" hidden="false" outlineLevel="0" max="10" min="8" style="0" width="12"/>
    <col collapsed="false" customWidth="true" hidden="false" outlineLevel="0" max="11" min="11" style="0" width="14"/>
    <col collapsed="false" customWidth="true" hidden="false" outlineLevel="0" max="12" min="12" style="0" width="12"/>
    <col collapsed="false" customWidth="true" hidden="false" outlineLevel="0" max="13" min="13" style="0" width="22"/>
  </cols>
  <sheetData>
    <row r="1" customFormat="false" ht="18.55" hidden="false" customHeight="false" outlineLevel="0" collapsed="false">
      <c r="A1" s="1" t="s">
        <v>86</v>
      </c>
    </row>
    <row r="2" customFormat="false" ht="15" hidden="false" customHeight="false" outlineLevel="0" collapsed="false">
      <c r="A2" s="6" t="s">
        <v>87</v>
      </c>
    </row>
    <row r="4" customFormat="false" ht="30" hidden="false" customHeight="true" outlineLevel="0" collapsed="false">
      <c r="A4" s="13" t="s">
        <v>88</v>
      </c>
      <c r="B4" s="13" t="s">
        <v>89</v>
      </c>
      <c r="C4" s="13" t="s">
        <v>90</v>
      </c>
      <c r="D4" s="13" t="s">
        <v>60</v>
      </c>
      <c r="E4" s="13" t="s">
        <v>91</v>
      </c>
      <c r="F4" s="13" t="s">
        <v>62</v>
      </c>
      <c r="G4" s="13" t="s">
        <v>92</v>
      </c>
      <c r="H4" s="13" t="s">
        <v>93</v>
      </c>
      <c r="I4" s="13" t="s">
        <v>94</v>
      </c>
      <c r="J4" s="13" t="s">
        <v>95</v>
      </c>
      <c r="K4" s="13" t="s">
        <v>96</v>
      </c>
      <c r="L4" s="13" t="s">
        <v>97</v>
      </c>
      <c r="M4" s="13" t="s">
        <v>98</v>
      </c>
    </row>
    <row r="5" customFormat="false" ht="15" hidden="false" customHeight="false" outlineLevel="0" collapsed="false">
      <c r="A5" s="21" t="n">
        <v>1</v>
      </c>
      <c r="B5" s="22" t="n">
        <v>46112</v>
      </c>
      <c r="C5" s="14" t="n">
        <v>52000</v>
      </c>
      <c r="D5" s="14"/>
      <c r="E5" s="14" t="n">
        <v>310</v>
      </c>
      <c r="F5" s="17" t="n">
        <f aca="false">ROUND((N(C5)+N(D5)+N(E5))*Décompte!$B$9,2)</f>
        <v>10462</v>
      </c>
      <c r="G5" s="14"/>
      <c r="H5" s="14" t="n">
        <v>21000</v>
      </c>
      <c r="I5" s="14"/>
      <c r="J5" s="17" t="n">
        <f aca="false">IF(Décompte!$B$10="Oui",ROUND(IF(Décompte!$B$12="HT",N(C5)+N(D5)+N(E5),N(C5)+N(D5)+N(E5)+F5)*Décompte!$B$11,2),0)</f>
        <v>3138.6</v>
      </c>
      <c r="K5" s="17" t="n">
        <f aca="false">N(C5)+N(D5)+N(E5)+F5-N(G5)+N(H5)-N(I5)-J5</f>
        <v>80633.4</v>
      </c>
      <c r="L5" s="23" t="n">
        <v>46142</v>
      </c>
      <c r="M5" s="3"/>
    </row>
    <row r="6" customFormat="false" ht="15" hidden="false" customHeight="false" outlineLevel="0" collapsed="false">
      <c r="A6" s="21" t="n">
        <v>2</v>
      </c>
      <c r="B6" s="22" t="n">
        <v>46142</v>
      </c>
      <c r="C6" s="14" t="n">
        <v>78000</v>
      </c>
      <c r="D6" s="14"/>
      <c r="E6" s="14" t="n">
        <v>620</v>
      </c>
      <c r="F6" s="17" t="n">
        <f aca="false">ROUND((N(C6)+N(D6)+N(E6))*Décompte!$B$9,2)</f>
        <v>15724</v>
      </c>
      <c r="G6" s="14"/>
      <c r="H6" s="14"/>
      <c r="I6" s="14" t="n">
        <v>3500</v>
      </c>
      <c r="J6" s="17" t="n">
        <f aca="false">IF(Décompte!$B$10="Oui",ROUND(IF(Décompte!$B$12="HT",N(C6)+N(D6)+N(E6),N(C6)+N(D6)+N(E6)+F6)*Décompte!$B$11,2),0)</f>
        <v>4717.2</v>
      </c>
      <c r="K6" s="17" t="n">
        <f aca="false">N(C6)+N(D6)+N(E6)+F6-N(G6)+N(H6)-N(I6)-J6</f>
        <v>86126.8</v>
      </c>
      <c r="L6" s="23" t="n">
        <v>46173</v>
      </c>
      <c r="M6" s="3"/>
    </row>
    <row r="7" customFormat="false" ht="15" hidden="false" customHeight="false" outlineLevel="0" collapsed="false">
      <c r="A7" s="21" t="n">
        <v>3</v>
      </c>
      <c r="B7" s="22" t="n">
        <v>46173</v>
      </c>
      <c r="C7" s="14" t="n">
        <v>96000</v>
      </c>
      <c r="D7" s="14"/>
      <c r="E7" s="14" t="n">
        <v>780</v>
      </c>
      <c r="F7" s="17" t="n">
        <f aca="false">ROUND((N(C7)+N(D7)+N(E7))*Décompte!$B$9,2)</f>
        <v>19356</v>
      </c>
      <c r="G7" s="14"/>
      <c r="H7" s="14"/>
      <c r="I7" s="14" t="n">
        <v>4500</v>
      </c>
      <c r="J7" s="17" t="n">
        <f aca="false">IF(Décompte!$B$10="Oui",ROUND(IF(Décompte!$B$12="HT",N(C7)+N(D7)+N(E7),N(C7)+N(D7)+N(E7)+F7)*Décompte!$B$11,2),0)</f>
        <v>5806.8</v>
      </c>
      <c r="K7" s="17" t="n">
        <f aca="false">N(C7)+N(D7)+N(E7)+F7-N(G7)+N(H7)-N(I7)-J7</f>
        <v>105829.2</v>
      </c>
      <c r="L7" s="23" t="n">
        <v>46203</v>
      </c>
      <c r="M7" s="3"/>
    </row>
    <row r="8" customFormat="false" ht="15" hidden="false" customHeight="false" outlineLevel="0" collapsed="false">
      <c r="A8" s="21" t="n">
        <v>4</v>
      </c>
      <c r="B8" s="22" t="n">
        <v>46203</v>
      </c>
      <c r="C8" s="14" t="n">
        <v>88000</v>
      </c>
      <c r="D8" s="14"/>
      <c r="E8" s="14" t="n">
        <v>690</v>
      </c>
      <c r="F8" s="17" t="n">
        <f aca="false">ROUND((N(C8)+N(D8)+N(E8))*Décompte!$B$9,2)</f>
        <v>17738</v>
      </c>
      <c r="G8" s="14" t="n">
        <v>500</v>
      </c>
      <c r="H8" s="14"/>
      <c r="I8" s="14" t="n">
        <v>4500</v>
      </c>
      <c r="J8" s="17" t="n">
        <f aca="false">IF(Décompte!$B$10="Oui",ROUND(IF(Décompte!$B$12="HT",N(C8)+N(D8)+N(E8),N(C8)+N(D8)+N(E8)+F8)*Décompte!$B$11,2),0)</f>
        <v>5321.4</v>
      </c>
      <c r="K8" s="17" t="n">
        <f aca="false">N(C8)+N(D8)+N(E8)+F8-N(G8)+N(H8)-N(I8)-J8</f>
        <v>96106.6</v>
      </c>
      <c r="L8" s="23" t="n">
        <v>46234</v>
      </c>
      <c r="M8" s="3"/>
    </row>
    <row r="9" customFormat="false" ht="15" hidden="false" customHeight="false" outlineLevel="0" collapsed="false">
      <c r="A9" s="21" t="n">
        <v>5</v>
      </c>
      <c r="B9" s="22" t="n">
        <v>46234</v>
      </c>
      <c r="C9" s="14" t="n">
        <v>74000</v>
      </c>
      <c r="D9" s="14"/>
      <c r="E9" s="14" t="n">
        <v>420</v>
      </c>
      <c r="F9" s="17" t="n">
        <f aca="false">ROUND((N(C9)+N(D9)+N(E9))*Décompte!$B$9,2)</f>
        <v>14884</v>
      </c>
      <c r="G9" s="14"/>
      <c r="H9" s="14"/>
      <c r="I9" s="14" t="n">
        <v>4000</v>
      </c>
      <c r="J9" s="17" t="n">
        <f aca="false">IF(Décompte!$B$10="Oui",ROUND(IF(Décompte!$B$12="HT",N(C9)+N(D9)+N(E9),N(C9)+N(D9)+N(E9)+F9)*Décompte!$B$11,2),0)</f>
        <v>4465.2</v>
      </c>
      <c r="K9" s="17" t="n">
        <f aca="false">N(C9)+N(D9)+N(E9)+F9-N(G9)+N(H9)-N(I9)-J9</f>
        <v>80838.8</v>
      </c>
      <c r="L9" s="23" t="n">
        <v>46265</v>
      </c>
      <c r="M9" s="3"/>
    </row>
    <row r="10" customFormat="false" ht="15" hidden="false" customHeight="false" outlineLevel="0" collapsed="false">
      <c r="A10" s="21" t="n">
        <v>6</v>
      </c>
      <c r="B10" s="22" t="n">
        <v>46265</v>
      </c>
      <c r="C10" s="14" t="n">
        <v>41000</v>
      </c>
      <c r="D10" s="14"/>
      <c r="E10" s="14" t="n">
        <v>180</v>
      </c>
      <c r="F10" s="17" t="n">
        <f aca="false">ROUND((N(C10)+N(D10)+N(E10))*Décompte!$B$9,2)</f>
        <v>8236</v>
      </c>
      <c r="G10" s="14"/>
      <c r="H10" s="14"/>
      <c r="I10" s="14" t="n">
        <v>4500</v>
      </c>
      <c r="J10" s="17" t="n">
        <f aca="false">IF(Décompte!$B$10="Oui",ROUND(IF(Décompte!$B$12="HT",N(C10)+N(D10)+N(E10),N(C10)+N(D10)+N(E10)+F10)*Décompte!$B$11,2),0)</f>
        <v>2470.8</v>
      </c>
      <c r="K10" s="17" t="n">
        <f aca="false">N(C10)+N(D10)+N(E10)+F10-N(G10)+N(H10)-N(I10)-J10</f>
        <v>42445.2</v>
      </c>
      <c r="L10" s="23" t="n">
        <v>46295</v>
      </c>
      <c r="M10" s="3"/>
    </row>
    <row r="11" customFormat="false" ht="15" hidden="false" customHeight="false" outlineLevel="0" collapsed="false">
      <c r="A11" s="21" t="n">
        <v>7</v>
      </c>
      <c r="B11" s="22"/>
      <c r="C11" s="14"/>
      <c r="D11" s="14"/>
      <c r="E11" s="14"/>
      <c r="F11" s="17" t="n">
        <f aca="false">ROUND((N(C11)+N(D11)+N(E11))*Décompte!$B$9,2)</f>
        <v>0</v>
      </c>
      <c r="G11" s="14"/>
      <c r="H11" s="14"/>
      <c r="I11" s="14"/>
      <c r="J11" s="17" t="n">
        <f aca="false">IF(Décompte!$B$10="Oui",ROUND(IF(Décompte!$B$12="HT",N(C11)+N(D11)+N(E11),N(C11)+N(D11)+N(E11)+F11)*Décompte!$B$11,2),0)</f>
        <v>0</v>
      </c>
      <c r="K11" s="17" t="n">
        <f aca="false">N(C11)+N(D11)+N(E11)+F11-N(G11)+N(H11)-N(I11)-J11</f>
        <v>0</v>
      </c>
      <c r="L11" s="23"/>
      <c r="M11" s="3"/>
    </row>
    <row r="12" customFormat="false" ht="15" hidden="false" customHeight="false" outlineLevel="0" collapsed="false">
      <c r="A12" s="21" t="n">
        <v>8</v>
      </c>
      <c r="B12" s="22"/>
      <c r="C12" s="14"/>
      <c r="D12" s="14"/>
      <c r="E12" s="14"/>
      <c r="F12" s="17" t="n">
        <f aca="false">ROUND((N(C12)+N(D12)+N(E12))*Décompte!$B$9,2)</f>
        <v>0</v>
      </c>
      <c r="G12" s="14"/>
      <c r="H12" s="14"/>
      <c r="I12" s="14"/>
      <c r="J12" s="17" t="n">
        <f aca="false">IF(Décompte!$B$10="Oui",ROUND(IF(Décompte!$B$12="HT",N(C12)+N(D12)+N(E12),N(C12)+N(D12)+N(E12)+F12)*Décompte!$B$11,2),0)</f>
        <v>0</v>
      </c>
      <c r="K12" s="17" t="n">
        <f aca="false">N(C12)+N(D12)+N(E12)+F12-N(G12)+N(H12)-N(I12)-J12</f>
        <v>0</v>
      </c>
      <c r="L12" s="23"/>
      <c r="M12" s="3"/>
    </row>
    <row r="13" customFormat="false" ht="15" hidden="false" customHeight="false" outlineLevel="0" collapsed="false">
      <c r="A13" s="21" t="n">
        <v>9</v>
      </c>
      <c r="B13" s="22"/>
      <c r="C13" s="14"/>
      <c r="D13" s="14"/>
      <c r="E13" s="14"/>
      <c r="F13" s="17" t="n">
        <f aca="false">ROUND((N(C13)+N(D13)+N(E13))*Décompte!$B$9,2)</f>
        <v>0</v>
      </c>
      <c r="G13" s="14"/>
      <c r="H13" s="14"/>
      <c r="I13" s="14"/>
      <c r="J13" s="17" t="n">
        <f aca="false">IF(Décompte!$B$10="Oui",ROUND(IF(Décompte!$B$12="HT",N(C13)+N(D13)+N(E13),N(C13)+N(D13)+N(E13)+F13)*Décompte!$B$11,2),0)</f>
        <v>0</v>
      </c>
      <c r="K13" s="17" t="n">
        <f aca="false">N(C13)+N(D13)+N(E13)+F13-N(G13)+N(H13)-N(I13)-J13</f>
        <v>0</v>
      </c>
      <c r="L13" s="23"/>
      <c r="M13" s="3"/>
    </row>
    <row r="14" customFormat="false" ht="15" hidden="false" customHeight="false" outlineLevel="0" collapsed="false">
      <c r="A14" s="21" t="n">
        <v>10</v>
      </c>
      <c r="B14" s="22"/>
      <c r="C14" s="14"/>
      <c r="D14" s="14"/>
      <c r="E14" s="14"/>
      <c r="F14" s="17" t="n">
        <f aca="false">ROUND((N(C14)+N(D14)+N(E14))*Décompte!$B$9,2)</f>
        <v>0</v>
      </c>
      <c r="G14" s="14"/>
      <c r="H14" s="14"/>
      <c r="I14" s="14"/>
      <c r="J14" s="17" t="n">
        <f aca="false">IF(Décompte!$B$10="Oui",ROUND(IF(Décompte!$B$12="HT",N(C14)+N(D14)+N(E14),N(C14)+N(D14)+N(E14)+F14)*Décompte!$B$11,2),0)</f>
        <v>0</v>
      </c>
      <c r="K14" s="17" t="n">
        <f aca="false">N(C14)+N(D14)+N(E14)+F14-N(G14)+N(H14)-N(I14)-J14</f>
        <v>0</v>
      </c>
      <c r="L14" s="23"/>
      <c r="M14" s="3"/>
    </row>
    <row r="15" customFormat="false" ht="15" hidden="false" customHeight="false" outlineLevel="0" collapsed="false">
      <c r="A15" s="21" t="n">
        <v>11</v>
      </c>
      <c r="B15" s="22"/>
      <c r="C15" s="14"/>
      <c r="D15" s="14"/>
      <c r="E15" s="14"/>
      <c r="F15" s="17" t="n">
        <f aca="false">ROUND((N(C15)+N(D15)+N(E15))*Décompte!$B$9,2)</f>
        <v>0</v>
      </c>
      <c r="G15" s="14"/>
      <c r="H15" s="14"/>
      <c r="I15" s="14"/>
      <c r="J15" s="17" t="n">
        <f aca="false">IF(Décompte!$B$10="Oui",ROUND(IF(Décompte!$B$12="HT",N(C15)+N(D15)+N(E15),N(C15)+N(D15)+N(E15)+F15)*Décompte!$B$11,2),0)</f>
        <v>0</v>
      </c>
      <c r="K15" s="17" t="n">
        <f aca="false">N(C15)+N(D15)+N(E15)+F15-N(G15)+N(H15)-N(I15)-J15</f>
        <v>0</v>
      </c>
      <c r="L15" s="23"/>
      <c r="M15" s="3"/>
    </row>
    <row r="16" customFormat="false" ht="15" hidden="false" customHeight="false" outlineLevel="0" collapsed="false">
      <c r="A16" s="21" t="n">
        <v>12</v>
      </c>
      <c r="B16" s="22"/>
      <c r="C16" s="14"/>
      <c r="D16" s="14"/>
      <c r="E16" s="14"/>
      <c r="F16" s="17" t="n">
        <f aca="false">ROUND((N(C16)+N(D16)+N(E16))*Décompte!$B$9,2)</f>
        <v>0</v>
      </c>
      <c r="G16" s="14"/>
      <c r="H16" s="14"/>
      <c r="I16" s="14"/>
      <c r="J16" s="17" t="n">
        <f aca="false">IF(Décompte!$B$10="Oui",ROUND(IF(Décompte!$B$12="HT",N(C16)+N(D16)+N(E16),N(C16)+N(D16)+N(E16)+F16)*Décompte!$B$11,2),0)</f>
        <v>0</v>
      </c>
      <c r="K16" s="17" t="n">
        <f aca="false">N(C16)+N(D16)+N(E16)+F16-N(G16)+N(H16)-N(I16)-J16</f>
        <v>0</v>
      </c>
      <c r="L16" s="23"/>
      <c r="M16" s="3"/>
    </row>
    <row r="17" customFormat="false" ht="15" hidden="false" customHeight="false" outlineLevel="0" collapsed="false">
      <c r="A17" s="21" t="n">
        <v>13</v>
      </c>
      <c r="B17" s="22"/>
      <c r="C17" s="14"/>
      <c r="D17" s="14"/>
      <c r="E17" s="14"/>
      <c r="F17" s="17" t="n">
        <f aca="false">ROUND((N(C17)+N(D17)+N(E17))*Décompte!$B$9,2)</f>
        <v>0</v>
      </c>
      <c r="G17" s="14"/>
      <c r="H17" s="14"/>
      <c r="I17" s="14"/>
      <c r="J17" s="17" t="n">
        <f aca="false">IF(Décompte!$B$10="Oui",ROUND(IF(Décompte!$B$12="HT",N(C17)+N(D17)+N(E17),N(C17)+N(D17)+N(E17)+F17)*Décompte!$B$11,2),0)</f>
        <v>0</v>
      </c>
      <c r="K17" s="17" t="n">
        <f aca="false">N(C17)+N(D17)+N(E17)+F17-N(G17)+N(H17)-N(I17)-J17</f>
        <v>0</v>
      </c>
      <c r="L17" s="23"/>
      <c r="M17" s="3"/>
    </row>
    <row r="18" customFormat="false" ht="15" hidden="false" customHeight="false" outlineLevel="0" collapsed="false">
      <c r="A18" s="21" t="n">
        <v>14</v>
      </c>
      <c r="B18" s="22"/>
      <c r="C18" s="14"/>
      <c r="D18" s="14"/>
      <c r="E18" s="14"/>
      <c r="F18" s="17" t="n">
        <f aca="false">ROUND((N(C18)+N(D18)+N(E18))*Décompte!$B$9,2)</f>
        <v>0</v>
      </c>
      <c r="G18" s="14"/>
      <c r="H18" s="14"/>
      <c r="I18" s="14"/>
      <c r="J18" s="17" t="n">
        <f aca="false">IF(Décompte!$B$10="Oui",ROUND(IF(Décompte!$B$12="HT",N(C18)+N(D18)+N(E18),N(C18)+N(D18)+N(E18)+F18)*Décompte!$B$11,2),0)</f>
        <v>0</v>
      </c>
      <c r="K18" s="17" t="n">
        <f aca="false">N(C18)+N(D18)+N(E18)+F18-N(G18)+N(H18)-N(I18)-J18</f>
        <v>0</v>
      </c>
      <c r="L18" s="23"/>
      <c r="M18" s="3"/>
    </row>
    <row r="19" customFormat="false" ht="15" hidden="false" customHeight="false" outlineLevel="0" collapsed="false">
      <c r="A19" s="21" t="n">
        <v>15</v>
      </c>
      <c r="B19" s="22"/>
      <c r="C19" s="14"/>
      <c r="D19" s="14"/>
      <c r="E19" s="14"/>
      <c r="F19" s="17" t="n">
        <f aca="false">ROUND((N(C19)+N(D19)+N(E19))*Décompte!$B$9,2)</f>
        <v>0</v>
      </c>
      <c r="G19" s="14"/>
      <c r="H19" s="14"/>
      <c r="I19" s="14"/>
      <c r="J19" s="17" t="n">
        <f aca="false">IF(Décompte!$B$10="Oui",ROUND(IF(Décompte!$B$12="HT",N(C19)+N(D19)+N(E19),N(C19)+N(D19)+N(E19)+F19)*Décompte!$B$11,2),0)</f>
        <v>0</v>
      </c>
      <c r="K19" s="17" t="n">
        <f aca="false">N(C19)+N(D19)+N(E19)+F19-N(G19)+N(H19)-N(I19)-J19</f>
        <v>0</v>
      </c>
      <c r="L19" s="23"/>
      <c r="M19" s="3"/>
    </row>
    <row r="20" customFormat="false" ht="15" hidden="false" customHeight="false" outlineLevel="0" collapsed="false">
      <c r="A20" s="21" t="n">
        <v>16</v>
      </c>
      <c r="B20" s="22"/>
      <c r="C20" s="14"/>
      <c r="D20" s="14"/>
      <c r="E20" s="14"/>
      <c r="F20" s="17" t="n">
        <f aca="false">ROUND((N(C20)+N(D20)+N(E20))*Décompte!$B$9,2)</f>
        <v>0</v>
      </c>
      <c r="G20" s="14"/>
      <c r="H20" s="14"/>
      <c r="I20" s="14"/>
      <c r="J20" s="17" t="n">
        <f aca="false">IF(Décompte!$B$10="Oui",ROUND(IF(Décompte!$B$12="HT",N(C20)+N(D20)+N(E20),N(C20)+N(D20)+N(E20)+F20)*Décompte!$B$11,2),0)</f>
        <v>0</v>
      </c>
      <c r="K20" s="17" t="n">
        <f aca="false">N(C20)+N(D20)+N(E20)+F20-N(G20)+N(H20)-N(I20)-J20</f>
        <v>0</v>
      </c>
      <c r="L20" s="23"/>
      <c r="M20" s="3"/>
    </row>
    <row r="21" customFormat="false" ht="15" hidden="false" customHeight="false" outlineLevel="0" collapsed="false">
      <c r="A21" s="21" t="n">
        <v>17</v>
      </c>
      <c r="B21" s="22"/>
      <c r="C21" s="14"/>
      <c r="D21" s="14"/>
      <c r="E21" s="14"/>
      <c r="F21" s="17" t="n">
        <f aca="false">ROUND((N(C21)+N(D21)+N(E21))*Décompte!$B$9,2)</f>
        <v>0</v>
      </c>
      <c r="G21" s="14"/>
      <c r="H21" s="14"/>
      <c r="I21" s="14"/>
      <c r="J21" s="17" t="n">
        <f aca="false">IF(Décompte!$B$10="Oui",ROUND(IF(Décompte!$B$12="HT",N(C21)+N(D21)+N(E21),N(C21)+N(D21)+N(E21)+F21)*Décompte!$B$11,2),0)</f>
        <v>0</v>
      </c>
      <c r="K21" s="17" t="n">
        <f aca="false">N(C21)+N(D21)+N(E21)+F21-N(G21)+N(H21)-N(I21)-J21</f>
        <v>0</v>
      </c>
      <c r="L21" s="23"/>
      <c r="M21" s="3"/>
    </row>
    <row r="22" customFormat="false" ht="15" hidden="false" customHeight="false" outlineLevel="0" collapsed="false">
      <c r="A22" s="21" t="n">
        <v>18</v>
      </c>
      <c r="B22" s="22"/>
      <c r="C22" s="14"/>
      <c r="D22" s="14"/>
      <c r="E22" s="14"/>
      <c r="F22" s="17" t="n">
        <f aca="false">ROUND((N(C22)+N(D22)+N(E22))*Décompte!$B$9,2)</f>
        <v>0</v>
      </c>
      <c r="G22" s="14"/>
      <c r="H22" s="14"/>
      <c r="I22" s="14"/>
      <c r="J22" s="17" t="n">
        <f aca="false">IF(Décompte!$B$10="Oui",ROUND(IF(Décompte!$B$12="HT",N(C22)+N(D22)+N(E22),N(C22)+N(D22)+N(E22)+F22)*Décompte!$B$11,2),0)</f>
        <v>0</v>
      </c>
      <c r="K22" s="17" t="n">
        <f aca="false">N(C22)+N(D22)+N(E22)+F22-N(G22)+N(H22)-N(I22)-J22</f>
        <v>0</v>
      </c>
      <c r="L22" s="23"/>
      <c r="M22" s="3"/>
    </row>
    <row r="23" customFormat="false" ht="15" hidden="false" customHeight="false" outlineLevel="0" collapsed="false">
      <c r="A23" s="21" t="n">
        <v>19</v>
      </c>
      <c r="B23" s="22"/>
      <c r="C23" s="14"/>
      <c r="D23" s="14"/>
      <c r="E23" s="14"/>
      <c r="F23" s="17" t="n">
        <f aca="false">ROUND((N(C23)+N(D23)+N(E23))*Décompte!$B$9,2)</f>
        <v>0</v>
      </c>
      <c r="G23" s="14"/>
      <c r="H23" s="14"/>
      <c r="I23" s="14"/>
      <c r="J23" s="17" t="n">
        <f aca="false">IF(Décompte!$B$10="Oui",ROUND(IF(Décompte!$B$12="HT",N(C23)+N(D23)+N(E23),N(C23)+N(D23)+N(E23)+F23)*Décompte!$B$11,2),0)</f>
        <v>0</v>
      </c>
      <c r="K23" s="17" t="n">
        <f aca="false">N(C23)+N(D23)+N(E23)+F23-N(G23)+N(H23)-N(I23)-J23</f>
        <v>0</v>
      </c>
      <c r="L23" s="23"/>
      <c r="M23" s="3"/>
    </row>
    <row r="24" customFormat="false" ht="15" hidden="false" customHeight="false" outlineLevel="0" collapsed="false">
      <c r="A24" s="21" t="n">
        <v>20</v>
      </c>
      <c r="B24" s="22"/>
      <c r="C24" s="14"/>
      <c r="D24" s="14"/>
      <c r="E24" s="14"/>
      <c r="F24" s="17" t="n">
        <f aca="false">ROUND((N(C24)+N(D24)+N(E24))*Décompte!$B$9,2)</f>
        <v>0</v>
      </c>
      <c r="G24" s="14"/>
      <c r="H24" s="14"/>
      <c r="I24" s="14"/>
      <c r="J24" s="17" t="n">
        <f aca="false">IF(Décompte!$B$10="Oui",ROUND(IF(Décompte!$B$12="HT",N(C24)+N(D24)+N(E24),N(C24)+N(D24)+N(E24)+F24)*Décompte!$B$11,2),0)</f>
        <v>0</v>
      </c>
      <c r="K24" s="17" t="n">
        <f aca="false">N(C24)+N(D24)+N(E24)+F24-N(G24)+N(H24)-N(I24)-J24</f>
        <v>0</v>
      </c>
      <c r="L24" s="23"/>
      <c r="M24" s="3"/>
    </row>
    <row r="25" customFormat="false" ht="15" hidden="false" customHeight="false" outlineLevel="0" collapsed="false">
      <c r="A25" s="21" t="n">
        <v>21</v>
      </c>
      <c r="B25" s="22"/>
      <c r="C25" s="14"/>
      <c r="D25" s="14"/>
      <c r="E25" s="14"/>
      <c r="F25" s="17" t="n">
        <f aca="false">ROUND((N(C25)+N(D25)+N(E25))*Décompte!$B$9,2)</f>
        <v>0</v>
      </c>
      <c r="G25" s="14"/>
      <c r="H25" s="14"/>
      <c r="I25" s="14"/>
      <c r="J25" s="17" t="n">
        <f aca="false">IF(Décompte!$B$10="Oui",ROUND(IF(Décompte!$B$12="HT",N(C25)+N(D25)+N(E25),N(C25)+N(D25)+N(E25)+F25)*Décompte!$B$11,2),0)</f>
        <v>0</v>
      </c>
      <c r="K25" s="17" t="n">
        <f aca="false">N(C25)+N(D25)+N(E25)+F25-N(G25)+N(H25)-N(I25)-J25</f>
        <v>0</v>
      </c>
      <c r="L25" s="23"/>
      <c r="M25" s="3"/>
    </row>
    <row r="26" customFormat="false" ht="15" hidden="false" customHeight="false" outlineLevel="0" collapsed="false">
      <c r="A26" s="21" t="n">
        <v>22</v>
      </c>
      <c r="B26" s="22"/>
      <c r="C26" s="14"/>
      <c r="D26" s="14"/>
      <c r="E26" s="14"/>
      <c r="F26" s="17" t="n">
        <f aca="false">ROUND((N(C26)+N(D26)+N(E26))*Décompte!$B$9,2)</f>
        <v>0</v>
      </c>
      <c r="G26" s="14"/>
      <c r="H26" s="14"/>
      <c r="I26" s="14"/>
      <c r="J26" s="17" t="n">
        <f aca="false">IF(Décompte!$B$10="Oui",ROUND(IF(Décompte!$B$12="HT",N(C26)+N(D26)+N(E26),N(C26)+N(D26)+N(E26)+F26)*Décompte!$B$11,2),0)</f>
        <v>0</v>
      </c>
      <c r="K26" s="17" t="n">
        <f aca="false">N(C26)+N(D26)+N(E26)+F26-N(G26)+N(H26)-N(I26)-J26</f>
        <v>0</v>
      </c>
      <c r="L26" s="23"/>
      <c r="M26" s="3"/>
    </row>
    <row r="27" customFormat="false" ht="15" hidden="false" customHeight="false" outlineLevel="0" collapsed="false">
      <c r="A27" s="21" t="n">
        <v>23</v>
      </c>
      <c r="B27" s="22"/>
      <c r="C27" s="14"/>
      <c r="D27" s="14"/>
      <c r="E27" s="14"/>
      <c r="F27" s="17" t="n">
        <f aca="false">ROUND((N(C27)+N(D27)+N(E27))*Décompte!$B$9,2)</f>
        <v>0</v>
      </c>
      <c r="G27" s="14"/>
      <c r="H27" s="14"/>
      <c r="I27" s="14"/>
      <c r="J27" s="17" t="n">
        <f aca="false">IF(Décompte!$B$10="Oui",ROUND(IF(Décompte!$B$12="HT",N(C27)+N(D27)+N(E27),N(C27)+N(D27)+N(E27)+F27)*Décompte!$B$11,2),0)</f>
        <v>0</v>
      </c>
      <c r="K27" s="17" t="n">
        <f aca="false">N(C27)+N(D27)+N(E27)+F27-N(G27)+N(H27)-N(I27)-J27</f>
        <v>0</v>
      </c>
      <c r="L27" s="23"/>
      <c r="M27" s="3"/>
    </row>
    <row r="28" customFormat="false" ht="15" hidden="false" customHeight="false" outlineLevel="0" collapsed="false">
      <c r="A28" s="21" t="n">
        <v>24</v>
      </c>
      <c r="B28" s="22"/>
      <c r="C28" s="14"/>
      <c r="D28" s="14"/>
      <c r="E28" s="14"/>
      <c r="F28" s="17" t="n">
        <f aca="false">ROUND((N(C28)+N(D28)+N(E28))*Décompte!$B$9,2)</f>
        <v>0</v>
      </c>
      <c r="G28" s="14"/>
      <c r="H28" s="14"/>
      <c r="I28" s="14"/>
      <c r="J28" s="17" t="n">
        <f aca="false">IF(Décompte!$B$10="Oui",ROUND(IF(Décompte!$B$12="HT",N(C28)+N(D28)+N(E28),N(C28)+N(D28)+N(E28)+F28)*Décompte!$B$11,2),0)</f>
        <v>0</v>
      </c>
      <c r="K28" s="17" t="n">
        <f aca="false">N(C28)+N(D28)+N(E28)+F28-N(G28)+N(H28)-N(I28)-J28</f>
        <v>0</v>
      </c>
      <c r="L28" s="23"/>
      <c r="M28" s="3"/>
    </row>
    <row r="29" customFormat="false" ht="15" hidden="false" customHeight="false" outlineLevel="0" collapsed="false">
      <c r="A29" s="21" t="n">
        <v>25</v>
      </c>
      <c r="B29" s="22"/>
      <c r="C29" s="14"/>
      <c r="D29" s="14"/>
      <c r="E29" s="14"/>
      <c r="F29" s="17" t="n">
        <f aca="false">ROUND((N(C29)+N(D29)+N(E29))*Décompte!$B$9,2)</f>
        <v>0</v>
      </c>
      <c r="G29" s="14"/>
      <c r="H29" s="14"/>
      <c r="I29" s="14"/>
      <c r="J29" s="17" t="n">
        <f aca="false">IF(Décompte!$B$10="Oui",ROUND(IF(Décompte!$B$12="HT",N(C29)+N(D29)+N(E29),N(C29)+N(D29)+N(E29)+F29)*Décompte!$B$11,2),0)</f>
        <v>0</v>
      </c>
      <c r="K29" s="17" t="n">
        <f aca="false">N(C29)+N(D29)+N(E29)+F29-N(G29)+N(H29)-N(I29)-J29</f>
        <v>0</v>
      </c>
      <c r="L29" s="23"/>
      <c r="M29" s="3"/>
    </row>
    <row r="30" customFormat="false" ht="15" hidden="false" customHeight="false" outlineLevel="0" collapsed="false">
      <c r="A30" s="21" t="n">
        <v>26</v>
      </c>
      <c r="B30" s="22"/>
      <c r="C30" s="14"/>
      <c r="D30" s="14"/>
      <c r="E30" s="14"/>
      <c r="F30" s="17" t="n">
        <f aca="false">ROUND((N(C30)+N(D30)+N(E30))*Décompte!$B$9,2)</f>
        <v>0</v>
      </c>
      <c r="G30" s="14"/>
      <c r="H30" s="14"/>
      <c r="I30" s="14"/>
      <c r="J30" s="17" t="n">
        <f aca="false">IF(Décompte!$B$10="Oui",ROUND(IF(Décompte!$B$12="HT",N(C30)+N(D30)+N(E30),N(C30)+N(D30)+N(E30)+F30)*Décompte!$B$11,2),0)</f>
        <v>0</v>
      </c>
      <c r="K30" s="17" t="n">
        <f aca="false">N(C30)+N(D30)+N(E30)+F30-N(G30)+N(H30)-N(I30)-J30</f>
        <v>0</v>
      </c>
      <c r="L30" s="23"/>
      <c r="M30" s="3"/>
    </row>
    <row r="31" customFormat="false" ht="15" hidden="false" customHeight="false" outlineLevel="0" collapsed="false">
      <c r="A31" s="13" t="s">
        <v>99</v>
      </c>
      <c r="B31" s="13"/>
      <c r="C31" s="18" t="n">
        <f aca="false">SUM(C5:C30)</f>
        <v>429000</v>
      </c>
      <c r="D31" s="18" t="n">
        <f aca="false">SUM(D5:D30)</f>
        <v>0</v>
      </c>
      <c r="E31" s="18" t="n">
        <f aca="false">SUM(E5:E30)</f>
        <v>3000</v>
      </c>
      <c r="F31" s="18" t="n">
        <f aca="false">SUM(F5:F30)</f>
        <v>86400</v>
      </c>
      <c r="G31" s="18" t="n">
        <f aca="false">SUM(G5:G30)</f>
        <v>500</v>
      </c>
      <c r="H31" s="18" t="n">
        <f aca="false">SUM(H5:H30)</f>
        <v>21000</v>
      </c>
      <c r="I31" s="18" t="n">
        <f aca="false">SUM(I5:I30)</f>
        <v>21000</v>
      </c>
      <c r="J31" s="18" t="n">
        <f aca="false">SUM(J5:J30)</f>
        <v>25920</v>
      </c>
      <c r="K31" s="18" t="n">
        <f aca="false">SUM(K5:K30)</f>
        <v>491980</v>
      </c>
      <c r="L31" s="13"/>
      <c r="M31" s="13"/>
    </row>
    <row r="33" customFormat="false" ht="15" hidden="false" customHeight="false" outlineLevel="0" collapsed="false">
      <c r="A33" s="9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0"/>
    <col collapsed="false" customWidth="true" hidden="false" outlineLevel="0" max="4" min="4" style="0" width="11"/>
    <col collapsed="false" customWidth="true" hidden="false" outlineLevel="0" max="5" min="5" style="0" width="10"/>
    <col collapsed="false" customWidth="true" hidden="false" outlineLevel="0" max="7" min="6" style="0" width="13"/>
    <col collapsed="false" customWidth="true" hidden="false" outlineLevel="0" max="8" min="8" style="0" width="40"/>
  </cols>
  <sheetData>
    <row r="1" customFormat="false" ht="18.55" hidden="false" customHeight="false" outlineLevel="0" collapsed="false">
      <c r="A1" s="1" t="s">
        <v>100</v>
      </c>
    </row>
    <row r="2" customFormat="false" ht="15" hidden="false" customHeight="false" outlineLevel="0" collapsed="false">
      <c r="A2" s="6" t="s">
        <v>101</v>
      </c>
    </row>
    <row r="4" customFormat="false" ht="15" hidden="false" customHeight="false" outlineLevel="0" collapsed="false">
      <c r="A4" s="10" t="s">
        <v>29</v>
      </c>
      <c r="B4" s="3" t="s">
        <v>102</v>
      </c>
      <c r="C4" s="3"/>
      <c r="D4" s="3"/>
    </row>
    <row r="6" customFormat="false" ht="15" hidden="false" customHeight="false" outlineLevel="0" collapsed="false">
      <c r="A6" s="2" t="s">
        <v>103</v>
      </c>
    </row>
    <row r="7" customFormat="false" ht="27.75" hidden="false" customHeight="true" outlineLevel="0" collapsed="false">
      <c r="A7" s="24" t="s">
        <v>104</v>
      </c>
      <c r="B7" s="23" t="n">
        <v>46307</v>
      </c>
      <c r="C7" s="23"/>
    </row>
    <row r="8" customFormat="false" ht="27.75" hidden="false" customHeight="true" outlineLevel="0" collapsed="false">
      <c r="A8" s="24" t="s">
        <v>105</v>
      </c>
      <c r="B8" s="23" t="n">
        <v>46329</v>
      </c>
      <c r="C8" s="23"/>
    </row>
    <row r="9" customFormat="false" ht="27.75" hidden="false" customHeight="true" outlineLevel="0" collapsed="false">
      <c r="A9" s="24" t="s">
        <v>106</v>
      </c>
      <c r="B9" s="23" t="n">
        <v>46331</v>
      </c>
      <c r="C9" s="23"/>
    </row>
    <row r="10" customFormat="false" ht="27.75" hidden="false" customHeight="true" outlineLevel="0" collapsed="false">
      <c r="A10" s="24" t="s">
        <v>107</v>
      </c>
      <c r="B10" s="23" t="n">
        <v>46358</v>
      </c>
      <c r="C10" s="23"/>
    </row>
    <row r="11" customFormat="false" ht="27.75" hidden="false" customHeight="true" outlineLevel="0" collapsed="false">
      <c r="A11" s="24" t="s">
        <v>108</v>
      </c>
      <c r="B11" s="23"/>
      <c r="C11" s="23"/>
    </row>
    <row r="13" customFormat="false" ht="15" hidden="false" customHeight="false" outlineLevel="0" collapsed="false">
      <c r="A13" s="2" t="s">
        <v>109</v>
      </c>
    </row>
    <row r="14" customFormat="false" ht="43.5" hidden="false" customHeight="true" outlineLevel="0" collapsed="false">
      <c r="A14" s="13" t="s">
        <v>110</v>
      </c>
      <c r="B14" s="13" t="s">
        <v>111</v>
      </c>
      <c r="C14" s="13" t="s">
        <v>112</v>
      </c>
      <c r="D14" s="13" t="s">
        <v>113</v>
      </c>
      <c r="E14" s="13" t="s">
        <v>114</v>
      </c>
      <c r="F14" s="13" t="s">
        <v>115</v>
      </c>
      <c r="G14" s="13" t="s">
        <v>116</v>
      </c>
      <c r="H14" s="13" t="s">
        <v>39</v>
      </c>
    </row>
    <row r="15" customFormat="false" ht="30" hidden="false" customHeight="true" outlineLevel="0" collapsed="false">
      <c r="A15" s="24" t="s">
        <v>117</v>
      </c>
      <c r="B15" s="21" t="n">
        <v>30</v>
      </c>
      <c r="C15" s="21" t="n">
        <v>45</v>
      </c>
      <c r="D15" s="25"/>
      <c r="E15" s="21" t="n">
        <f aca="false">IF(D15&lt;&gt;"",D15,IF($B$4="CCAG Travaux 2021",B15,C15))</f>
        <v>30</v>
      </c>
      <c r="F15" s="26" t="n">
        <f aca="false">IF($B$7="","",$B$7)</f>
        <v>46307</v>
      </c>
      <c r="G15" s="27" t="n">
        <f aca="false">IF(F15="","",WORKDAY(F15+E15-1,1,$A$22:$A$51))</f>
        <v>46338</v>
      </c>
      <c r="H15" s="28" t="s">
        <v>118</v>
      </c>
    </row>
    <row r="16" customFormat="false" ht="30" hidden="false" customHeight="true" outlineLevel="0" collapsed="false">
      <c r="A16" s="24" t="s">
        <v>119</v>
      </c>
      <c r="B16" s="21" t="n">
        <v>30</v>
      </c>
      <c r="C16" s="21" t="n">
        <v>30</v>
      </c>
      <c r="D16" s="25"/>
      <c r="E16" s="21" t="n">
        <f aca="false">IF(D16&lt;&gt;"",D16,IF($B$4="CCAG Travaux 2021",B16,C16))</f>
        <v>30</v>
      </c>
      <c r="F16" s="26" t="n">
        <f aca="false">IF(IF($B$4="CCAG Travaux 2021",IF(OR($B$8="",$B$9=""),"",MAX($B$8,$B$9)),$B$8)="","",IF($B$4="CCAG Travaux 2021",IF(OR($B$8="",$B$9=""),"",MAX($B$8,$B$9)),$B$8))</f>
        <v>46331</v>
      </c>
      <c r="G16" s="27" t="n">
        <f aca="false">IF(F16="","",WORKDAY(F16+E16-1,1,$A$22:$A$51))</f>
        <v>46363</v>
      </c>
      <c r="H16" s="28" t="s">
        <v>120</v>
      </c>
    </row>
    <row r="17" customFormat="false" ht="30" hidden="false" customHeight="true" outlineLevel="0" collapsed="false">
      <c r="A17" s="24" t="s">
        <v>121</v>
      </c>
      <c r="B17" s="21" t="n">
        <v>30</v>
      </c>
      <c r="C17" s="21" t="n">
        <v>30</v>
      </c>
      <c r="D17" s="25"/>
      <c r="E17" s="21" t="n">
        <f aca="false">IF(D17&lt;&gt;"",D17,IF($B$4="CCAG Travaux 2021",B17,C17))</f>
        <v>30</v>
      </c>
      <c r="F17" s="26" t="n">
        <f aca="false">IF($B$10="","",$B$10)</f>
        <v>46358</v>
      </c>
      <c r="G17" s="27" t="n">
        <f aca="false">IF(F17="","",WORKDAY(F17+E17-1,1,$A$22:$A$51))</f>
        <v>46391</v>
      </c>
      <c r="H17" s="28" t="s">
        <v>122</v>
      </c>
    </row>
    <row r="18" customFormat="false" ht="30" hidden="false" customHeight="true" outlineLevel="0" collapsed="false">
      <c r="A18" s="24" t="s">
        <v>123</v>
      </c>
      <c r="B18" s="21" t="n">
        <v>10</v>
      </c>
      <c r="C18" s="21" t="n">
        <v>15</v>
      </c>
      <c r="D18" s="25"/>
      <c r="E18" s="21" t="n">
        <f aca="false">IF(D18&lt;&gt;"",D18,IF($B$4="CCAG Travaux 2021",B18,C18))</f>
        <v>10</v>
      </c>
      <c r="F18" s="26" t="str">
        <f aca="false">IF($B$11="","",$B$11)</f>
        <v/>
      </c>
      <c r="G18" s="27" t="str">
        <f aca="false">IF(F18="","",WORKDAY(F18+E18-1,1,$A$22:$A$51))</f>
        <v/>
      </c>
      <c r="H18" s="28" t="s">
        <v>124</v>
      </c>
    </row>
    <row r="19" customFormat="false" ht="15" hidden="false" customHeight="false" outlineLevel="0" collapsed="false">
      <c r="A19" s="6" t="s">
        <v>125</v>
      </c>
    </row>
    <row r="21" customFormat="false" ht="15" hidden="false" customHeight="false" outlineLevel="0" collapsed="false">
      <c r="A21" s="13" t="s">
        <v>126</v>
      </c>
    </row>
    <row r="22" customFormat="false" ht="15" hidden="false" customHeight="false" outlineLevel="0" collapsed="false">
      <c r="A22" s="29" t="n">
        <v>46327</v>
      </c>
    </row>
    <row r="23" customFormat="false" ht="15" hidden="false" customHeight="false" outlineLevel="0" collapsed="false">
      <c r="A23" s="29" t="n">
        <v>46337</v>
      </c>
    </row>
    <row r="24" customFormat="false" ht="15" hidden="false" customHeight="false" outlineLevel="0" collapsed="false">
      <c r="A24" s="29" t="n">
        <v>46381</v>
      </c>
    </row>
    <row r="25" customFormat="false" ht="15" hidden="false" customHeight="false" outlineLevel="0" collapsed="false">
      <c r="A25" s="29" t="n">
        <v>46388</v>
      </c>
    </row>
    <row r="26" customFormat="false" ht="15" hidden="false" customHeight="false" outlineLevel="0" collapsed="false">
      <c r="A26" s="29" t="n">
        <v>46475</v>
      </c>
    </row>
    <row r="27" customFormat="false" ht="15" hidden="false" customHeight="false" outlineLevel="0" collapsed="false">
      <c r="A27" s="29" t="n">
        <v>46508</v>
      </c>
    </row>
    <row r="28" customFormat="false" ht="15" hidden="false" customHeight="false" outlineLevel="0" collapsed="false">
      <c r="A28" s="29" t="n">
        <v>46513</v>
      </c>
    </row>
    <row r="29" customFormat="false" ht="15" hidden="false" customHeight="false" outlineLevel="0" collapsed="false">
      <c r="A29" s="29" t="n">
        <v>46515</v>
      </c>
    </row>
    <row r="30" customFormat="false" ht="15" hidden="false" customHeight="false" outlineLevel="0" collapsed="false">
      <c r="A30" s="29" t="n">
        <v>46524</v>
      </c>
    </row>
    <row r="31" customFormat="false" ht="15" hidden="false" customHeight="false" outlineLevel="0" collapsed="false">
      <c r="A31" s="29" t="n">
        <v>46582</v>
      </c>
    </row>
    <row r="32" customFormat="false" ht="15" hidden="false" customHeight="false" outlineLevel="0" collapsed="false">
      <c r="A32" s="29" t="n">
        <v>46614</v>
      </c>
    </row>
    <row r="33" customFormat="false" ht="15" hidden="false" customHeight="false" outlineLevel="0" collapsed="false">
      <c r="A33" s="29" t="n">
        <v>46692</v>
      </c>
    </row>
    <row r="34" customFormat="false" ht="15" hidden="false" customHeight="false" outlineLevel="0" collapsed="false">
      <c r="A34" s="29" t="n">
        <v>46702</v>
      </c>
    </row>
    <row r="35" customFormat="false" ht="15" hidden="false" customHeight="false" outlineLevel="0" collapsed="false">
      <c r="A35" s="29" t="n">
        <v>46746</v>
      </c>
    </row>
    <row r="36" customFormat="false" ht="15" hidden="false" customHeight="false" outlineLevel="0" collapsed="false">
      <c r="A36" s="29"/>
    </row>
    <row r="37" customFormat="false" ht="15" hidden="false" customHeight="false" outlineLevel="0" collapsed="false">
      <c r="A37" s="29"/>
    </row>
    <row r="38" customFormat="false" ht="15" hidden="false" customHeight="false" outlineLevel="0" collapsed="false">
      <c r="A38" s="29"/>
    </row>
    <row r="39" customFormat="false" ht="15" hidden="false" customHeight="false" outlineLevel="0" collapsed="false">
      <c r="A39" s="29"/>
    </row>
    <row r="40" customFormat="false" ht="15" hidden="false" customHeight="false" outlineLevel="0" collapsed="false">
      <c r="A40" s="29"/>
    </row>
    <row r="41" customFormat="false" ht="15" hidden="false" customHeight="false" outlineLevel="0" collapsed="false">
      <c r="A41" s="29"/>
    </row>
    <row r="42" customFormat="false" ht="15" hidden="false" customHeight="false" outlineLevel="0" collapsed="false">
      <c r="A42" s="29"/>
    </row>
    <row r="43" customFormat="false" ht="15" hidden="false" customHeight="false" outlineLevel="0" collapsed="false">
      <c r="A43" s="29"/>
    </row>
    <row r="44" customFormat="false" ht="15" hidden="false" customHeight="false" outlineLevel="0" collapsed="false">
      <c r="A44" s="29"/>
    </row>
    <row r="45" customFormat="false" ht="15" hidden="false" customHeight="false" outlineLevel="0" collapsed="false">
      <c r="A45" s="29"/>
    </row>
    <row r="46" customFormat="false" ht="15" hidden="false" customHeight="false" outlineLevel="0" collapsed="false">
      <c r="A46" s="29"/>
    </row>
    <row r="47" customFormat="false" ht="15" hidden="false" customHeight="false" outlineLevel="0" collapsed="false">
      <c r="A47" s="29"/>
    </row>
    <row r="48" customFormat="false" ht="15" hidden="false" customHeight="false" outlineLevel="0" collapsed="false">
      <c r="A48" s="29"/>
    </row>
    <row r="49" customFormat="false" ht="15" hidden="false" customHeight="false" outlineLevel="0" collapsed="false">
      <c r="A49" s="29"/>
    </row>
    <row r="50" customFormat="false" ht="15" hidden="false" customHeight="false" outlineLevel="0" collapsed="false">
      <c r="A50" s="29"/>
    </row>
    <row r="51" customFormat="false" ht="15" hidden="false" customHeight="false" outlineLevel="0" collapsed="false">
      <c r="A51" s="29"/>
    </row>
    <row r="53" customFormat="false" ht="15" hidden="false" customHeight="false" outlineLevel="0" collapsed="false">
      <c r="A53" s="9" t="s">
        <v>18</v>
      </c>
    </row>
  </sheetData>
  <mergeCells count="6">
    <mergeCell ref="B4:D4"/>
    <mergeCell ref="B7:C7"/>
    <mergeCell ref="B8:C8"/>
    <mergeCell ref="B9:C9"/>
    <mergeCell ref="B10:C10"/>
    <mergeCell ref="B11:C11"/>
  </mergeCells>
  <dataValidations count="1">
    <dataValidation allowBlank="false" errorStyle="stop" operator="between" showDropDown="false" showErrorMessage="true" showInputMessage="false" sqref="B4" type="list">
      <formula1>"CCAG Travaux 2021,NF P03-001 (2017)"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2026-11-03T23:50:40Z</dcterms:created>
  <dc:creator>Codito BTP</dc:creator>
  <dc:description/>
  <dc:language>fr-FR</dc:language>
  <cp:lastModifiedBy/>
  <dcterms:modified xsi:type="dcterms:W3CDTF">2026-11-03T23:50:40Z</dcterms:modified>
  <cp:revision>0</cp:revision>
  <dc:subject/>
  <dc:title>Décompte général définitif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